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20" windowHeight="5580" tabRatio="601" activeTab="6"/>
  </bookViews>
  <sheets>
    <sheet name="доходы" sheetId="1" r:id="rId1"/>
    <sheet name="расходы" sheetId="2" r:id="rId2"/>
    <sheet name="НФА" sheetId="3" r:id="rId3"/>
    <sheet name="ФАиО" sheetId="4" r:id="rId4"/>
    <sheet name="источ " sheetId="5" r:id="rId5"/>
    <sheet name="доходы РБ" sheetId="6" r:id="rId6"/>
    <sheet name="Лист1" sheetId="7" r:id="rId7"/>
  </sheets>
  <definedNames>
    <definedName name="_xlnm.Print_Area" localSheetId="0">'доходы'!$A$1:$O$9</definedName>
    <definedName name="_xlnm.Print_Area" localSheetId="1">'расходы'!$A$1:$O$549</definedName>
    <definedName name="_xlnm.Print_Titles" localSheetId="0">'доходы'!$8:$9</definedName>
    <definedName name="_xlnm.Print_Titles" localSheetId="4">'источ '!$2:$3</definedName>
    <definedName name="_xlnm.Print_Titles" localSheetId="2">'НФА'!$3:$4</definedName>
    <definedName name="_xlnm.Print_Titles" localSheetId="1">'расходы'!$2:$3</definedName>
    <definedName name="_xlnm.Print_Titles" localSheetId="3">'ФАиО'!$2:$3</definedName>
  </definedNames>
  <calcPr fullCalcOnLoad="1"/>
</workbook>
</file>

<file path=xl/sharedStrings.xml><?xml version="1.0" encoding="utf-8"?>
<sst xmlns="http://schemas.openxmlformats.org/spreadsheetml/2006/main" count="2374" uniqueCount="480">
  <si>
    <t>701. Государственные службы общего назначения</t>
  </si>
  <si>
    <t>702. Оборона</t>
  </si>
  <si>
    <t>703. Общественный порядок и безопасность</t>
  </si>
  <si>
    <t>704. Экономические вопросы</t>
  </si>
  <si>
    <t>705. Охрана окружающей среды</t>
  </si>
  <si>
    <t>706. Жилищные и коммунальные услуги</t>
  </si>
  <si>
    <t>707. Здравоохранение</t>
  </si>
  <si>
    <t>708. Отдых, культура и религия</t>
  </si>
  <si>
    <t>709. Образование</t>
  </si>
  <si>
    <t>710. Социальная защита</t>
  </si>
  <si>
    <t>Налог на проценты</t>
  </si>
  <si>
    <t>Арендная плата</t>
  </si>
  <si>
    <t>Неналоговые доходы</t>
  </si>
  <si>
    <t>Земельный налог</t>
  </si>
  <si>
    <t>Гранты местным бюджетам</t>
  </si>
  <si>
    <t>план</t>
  </si>
  <si>
    <t>факт</t>
  </si>
  <si>
    <t>%вып.</t>
  </si>
  <si>
    <t xml:space="preserve"> план</t>
  </si>
  <si>
    <t>Административные сборы и платежи</t>
  </si>
  <si>
    <t>Категориальные гранты</t>
  </si>
  <si>
    <t>Остатки средств на начало года</t>
  </si>
  <si>
    <t>Кыргызской Республики</t>
  </si>
  <si>
    <t xml:space="preserve">Одобрен Постановлением Правительства </t>
  </si>
  <si>
    <t>"______"____________2006г. №____________</t>
  </si>
  <si>
    <t xml:space="preserve">   Кыргызской Республики</t>
  </si>
  <si>
    <t>откл.(+-)</t>
  </si>
  <si>
    <t>отк.(+-)</t>
  </si>
  <si>
    <t>откл(+-)</t>
  </si>
  <si>
    <t xml:space="preserve">   Министр финансов</t>
  </si>
  <si>
    <t>Экон. статьи</t>
  </si>
  <si>
    <t>Наименование показателей</t>
  </si>
  <si>
    <t>Плата за газ</t>
  </si>
  <si>
    <t>Услуги телефонной и факсимальной связи</t>
  </si>
  <si>
    <t>22155300</t>
  </si>
  <si>
    <t>Приобретение прочих услуг, в том числе:</t>
  </si>
  <si>
    <t>ИТОГО НЕФИНАНСОВЫЕ АКТИВЫ</t>
  </si>
  <si>
    <t>Плата за регистрацию и перерегистрацию транспортных средств</t>
  </si>
  <si>
    <t>Сборы с иностранных автоперевозчиков</t>
  </si>
  <si>
    <t>Единый налог для субъектов малого предпринимательства</t>
  </si>
  <si>
    <t>Налог за пользование автомобильными дорогами</t>
  </si>
  <si>
    <t>Местный бюджет</t>
  </si>
  <si>
    <t xml:space="preserve"> О Т  Ч  Е  Т</t>
  </si>
  <si>
    <t>(тыс.сом.)</t>
  </si>
  <si>
    <t>Поступления от проведения контрольно-надзорных мероприятий</t>
  </si>
  <si>
    <t>Республиканский бюджет</t>
  </si>
  <si>
    <t>Государственный бюджет</t>
  </si>
  <si>
    <r>
      <t xml:space="preserve"> </t>
    </r>
    <r>
      <rPr>
        <b/>
        <sz val="8"/>
        <rFont val="Times New Roman"/>
        <family val="1"/>
      </rPr>
      <t>Местный бюджет</t>
    </r>
  </si>
  <si>
    <t>1</t>
  </si>
  <si>
    <t>Доходы</t>
  </si>
  <si>
    <t>всего ГКНС</t>
  </si>
  <si>
    <t>11</t>
  </si>
  <si>
    <t>Налоговые доходы</t>
  </si>
  <si>
    <t>в т.ч. ГКНС</t>
  </si>
  <si>
    <t>111</t>
  </si>
  <si>
    <t>Налоги на доходы и прибыль</t>
  </si>
  <si>
    <t xml:space="preserve">Подоходный налог с физических лиц-резидентов Кыргызской Республики </t>
  </si>
  <si>
    <t xml:space="preserve">Налог на прибыль </t>
  </si>
  <si>
    <t>113</t>
  </si>
  <si>
    <t>Налоги на собственность</t>
  </si>
  <si>
    <t>1131</t>
  </si>
  <si>
    <t>Земельный налог за пользование сельскохозяйственными угодьями</t>
  </si>
  <si>
    <t>114</t>
  </si>
  <si>
    <t xml:space="preserve">Налоги на товары и услуги </t>
  </si>
  <si>
    <t>Налог на добавленную стоимость (НДС)</t>
  </si>
  <si>
    <t>НДС на товары и услуги, производимые на территории Кыргызской Республики</t>
  </si>
  <si>
    <t>НДС на товары, ввозимые на территорию Кыргызской Республики</t>
  </si>
  <si>
    <t>Отчисления для предупреждения и ликвидации чрезвычайных ситуаций</t>
  </si>
  <si>
    <t>Акцизный налог</t>
  </si>
  <si>
    <t xml:space="preserve">Акцизный налог на товары, ввозимые на территорию Кыргызской Республики </t>
  </si>
  <si>
    <t>Налоги на международную торговлю и операции</t>
  </si>
  <si>
    <t>Таможенные платежи</t>
  </si>
  <si>
    <t>Таможенные платежи с ввозимой продукции</t>
  </si>
  <si>
    <t xml:space="preserve">Импортная таможенная пошлина </t>
  </si>
  <si>
    <t>Таможенный платеж по единым ставкам таможенных пошлин, налогов</t>
  </si>
  <si>
    <t>Совокупный таможенный платеж</t>
  </si>
  <si>
    <t>Таможенные платежи с вывозимой продукции</t>
  </si>
  <si>
    <t xml:space="preserve">Экспортная таможенная пошлина </t>
  </si>
  <si>
    <t>Таможенные сборы</t>
  </si>
  <si>
    <t>Сборы за таможенное оформление, таможенное сопровождение</t>
  </si>
  <si>
    <t>Другие таможенные сборы и платежи</t>
  </si>
  <si>
    <t>Полученные официальные трансферты</t>
  </si>
  <si>
    <t>Трансферты из-за границы</t>
  </si>
  <si>
    <t>От правительств иностранных государств</t>
  </si>
  <si>
    <t>Текущие</t>
  </si>
  <si>
    <t>Капитальные</t>
  </si>
  <si>
    <t>От международных организаций</t>
  </si>
  <si>
    <t>Трансферты сектора государственного управления</t>
  </si>
  <si>
    <t>Выравнивающие гранты</t>
  </si>
  <si>
    <t>Стимулирующие гранты</t>
  </si>
  <si>
    <t>в т.ч. трансферты на повышение заработной платы</t>
  </si>
  <si>
    <t>в т.ч. неналоговые поступления ГКНС</t>
  </si>
  <si>
    <t>Доходы от собственности и проценты</t>
  </si>
  <si>
    <t>Проценты</t>
  </si>
  <si>
    <t xml:space="preserve">Проценты по депозитам </t>
  </si>
  <si>
    <t xml:space="preserve">Проценты по депозитам Правительства, находящимся в Национальном банке КР </t>
  </si>
  <si>
    <t>Курсовая прибыль/убыток</t>
  </si>
  <si>
    <t>Проценты по выданным бюджетным ссудам и кредитам</t>
  </si>
  <si>
    <t>Дивиденды и прибыль</t>
  </si>
  <si>
    <t>Дивиденды</t>
  </si>
  <si>
    <t>Дивиденды, начисленные на государственный пакет акций</t>
  </si>
  <si>
    <t>Прибыль</t>
  </si>
  <si>
    <t>Прибыль Национального банка Кыргызской Республики</t>
  </si>
  <si>
    <t>Плата за разработку месторождений полезных ископаемых или ископаемого топлива</t>
  </si>
  <si>
    <t>Плата за использование природных ресурсов</t>
  </si>
  <si>
    <t>Плата за аренду земель</t>
  </si>
  <si>
    <t>Плата за аренду земель Фонда перераспределения земель</t>
  </si>
  <si>
    <t>Плата за использование лесных ресурсов</t>
  </si>
  <si>
    <t>Плата за использование водных ресурсов</t>
  </si>
  <si>
    <t>Прочие платежи за использование природных активов</t>
  </si>
  <si>
    <t>Доходы от продажи товаров и оказания услуг</t>
  </si>
  <si>
    <t>Сборы и платежи</t>
  </si>
  <si>
    <t>Плата за выдачу лицензий</t>
  </si>
  <si>
    <t>Плата за выдачу сертификатов и других разрешительных документов</t>
  </si>
  <si>
    <t xml:space="preserve">Плата за право осуществления лотерейной деятельности </t>
  </si>
  <si>
    <t>Пробирная плата</t>
  </si>
  <si>
    <t>Плата за обслуживание счетов</t>
  </si>
  <si>
    <t>Государственные пошлины</t>
  </si>
  <si>
    <t>14222100</t>
  </si>
  <si>
    <t>Государственная пошлина за выдачу паспортов гражданам Кыргызской Республики</t>
  </si>
  <si>
    <t>Государственная пошлина, взимаемая органами юстиции</t>
  </si>
  <si>
    <t>14222300</t>
  </si>
  <si>
    <t>Государственная пошлина, взимаемая судебными органами</t>
  </si>
  <si>
    <t>Поступления от оказания платных услуг</t>
  </si>
  <si>
    <t>в т.ч. поступления специальных средств от бюджетных учрежджений</t>
  </si>
  <si>
    <t>Плата за оказание услуг в сфере здравоохранения</t>
  </si>
  <si>
    <t>14231100</t>
  </si>
  <si>
    <t>Плата за оказание медицинских, стоматологических услуг</t>
  </si>
  <si>
    <t>14231200</t>
  </si>
  <si>
    <t xml:space="preserve">Плата за проведение целевых исследований по заказу международных, медицинских и неправительственных организаций </t>
  </si>
  <si>
    <t>14231300</t>
  </si>
  <si>
    <t>Плата за реализацию медикаментов, крови и компонентов</t>
  </si>
  <si>
    <t>14231400</t>
  </si>
  <si>
    <t>Плата за оказание услуг в сфере образования</t>
  </si>
  <si>
    <t>14232100</t>
  </si>
  <si>
    <t>Плата за контрактное обучение в учебных заведениях (ВУЗ, ПТУ, СУЗ)</t>
  </si>
  <si>
    <t>14232200</t>
  </si>
  <si>
    <t>Плата за проведение тестирования выпусников общеобразовательных школ-претендентов на получение документов особого образца</t>
  </si>
  <si>
    <t>14232300</t>
  </si>
  <si>
    <t>Поступления от учебно-производственной деятельности учашихся, плата за проживание в общежитиях, гостиницах</t>
  </si>
  <si>
    <t>14233</t>
  </si>
  <si>
    <t>Плата за оказание услуг в сфере культуры</t>
  </si>
  <si>
    <t>14233100</t>
  </si>
  <si>
    <t>Плата за предоставление музейных, библиотечных фондов</t>
  </si>
  <si>
    <t>14233200</t>
  </si>
  <si>
    <t>Плата от зрелищных, развлекательных учреждений, за посещение музеев</t>
  </si>
  <si>
    <t>14233300</t>
  </si>
  <si>
    <t>Поступления за оздоровительные услуги спортивных секций, бассейнов</t>
  </si>
  <si>
    <t>14234</t>
  </si>
  <si>
    <t>Плата за оказание услуг в сфере сельского, водного хозяйства</t>
  </si>
  <si>
    <t>14234100</t>
  </si>
  <si>
    <t>Плата за проведение химического анализа растений, продукции, почв, проведение обследовательских мероприятий (апробация, контроль)</t>
  </si>
  <si>
    <t>14234200</t>
  </si>
  <si>
    <t xml:space="preserve">Плата за лабораторное определение посевных качеств семенного и посадочного материала  сельскохозяйственных культур </t>
  </si>
  <si>
    <t>14234300</t>
  </si>
  <si>
    <t>Плата за оказание ветеринарных услуг</t>
  </si>
  <si>
    <t>14235</t>
  </si>
  <si>
    <t>Плата за оказание других видов услуг</t>
  </si>
  <si>
    <t>14235100</t>
  </si>
  <si>
    <t xml:space="preserve">Сборы за прием экзаменов на право получения водительского удостоверения, осмотр автотранспортного средства </t>
  </si>
  <si>
    <t>14235200</t>
  </si>
  <si>
    <t>Поступления за услуги дорожной техники, автоуслуги (сопровождение)</t>
  </si>
  <si>
    <t>14235300</t>
  </si>
  <si>
    <t>14235400</t>
  </si>
  <si>
    <t>Плата за подписку и реализацию газет, за рекламные объявления</t>
  </si>
  <si>
    <t>14235500</t>
  </si>
  <si>
    <t>Плата за полиграфические услуги, изготовление дипломов, аттестатов</t>
  </si>
  <si>
    <t>14235600</t>
  </si>
  <si>
    <t>Плата за оформление, хранение, поиск и выдачу различных  документов</t>
  </si>
  <si>
    <t>14235700</t>
  </si>
  <si>
    <t>Плата за прохождение альтернативной службы</t>
  </si>
  <si>
    <t>14235800</t>
  </si>
  <si>
    <t>Плата за организацию и проведение обучающих программ, курсов, семинаров, конференций</t>
  </si>
  <si>
    <t>14235900</t>
  </si>
  <si>
    <t>Плата за оказание прочих услуг</t>
  </si>
  <si>
    <t xml:space="preserve"> в т.ч. средства полученные от вышестоящей организации</t>
  </si>
  <si>
    <t>Штрафы, санкции, конфискации</t>
  </si>
  <si>
    <t>Административные штрафы</t>
  </si>
  <si>
    <t>Поступления от реализации выявленной контрабанды</t>
  </si>
  <si>
    <t>Поступления от реализации конфискованного имущества</t>
  </si>
  <si>
    <t>Возмещение причиненного ущерба по экономическим преступлениям</t>
  </si>
  <si>
    <t>Добровольные трансферты, кроме грантов</t>
  </si>
  <si>
    <t>Прочие неналоговые доходы</t>
  </si>
  <si>
    <t>Доходы обращенные в пользу государства</t>
  </si>
  <si>
    <t>ВСЕГО ПОСТУПЛЕНИЯ</t>
  </si>
  <si>
    <t>в т.ч. ГТК</t>
  </si>
  <si>
    <t xml:space="preserve">                   Р А С Х О Д Ы /ВЫПЛАТЫ ДЕНЕЖНЫХ СРЕДСТВ ДЛЯ ПРОВЕДЕНИЯ ОПЕРАЦИОННОЙ ДЕЯТЕЛЬНОСТИ/</t>
  </si>
  <si>
    <t>За счет бюджетных средств</t>
  </si>
  <si>
    <t>2111</t>
  </si>
  <si>
    <t>Заработная плата</t>
  </si>
  <si>
    <t>2121</t>
  </si>
  <si>
    <t>Взносы в Социальный фонд</t>
  </si>
  <si>
    <t>2211</t>
  </si>
  <si>
    <t>Расходы на служебные поездки</t>
  </si>
  <si>
    <t>2212</t>
  </si>
  <si>
    <t>2213</t>
  </si>
  <si>
    <t>2214</t>
  </si>
  <si>
    <t>Транспортные услуги</t>
  </si>
  <si>
    <t>2215</t>
  </si>
  <si>
    <t>2411</t>
  </si>
  <si>
    <t>Выплата процентов по кредитам и займам, полученным от иностранных государств и международных организаций</t>
  </si>
  <si>
    <t>2421</t>
  </si>
  <si>
    <t>Выплата процентов по государственным ценным бумагам</t>
  </si>
  <si>
    <t>2611</t>
  </si>
  <si>
    <t>Текущие гранты правительствам иностранных государств</t>
  </si>
  <si>
    <t>2621</t>
  </si>
  <si>
    <t>Текущие гранты международным организациям</t>
  </si>
  <si>
    <t>2631</t>
  </si>
  <si>
    <t>Текущие гранты другим единицам сектора государственного управления</t>
  </si>
  <si>
    <t>2711</t>
  </si>
  <si>
    <t>Пособия по социальному обеспечению</t>
  </si>
  <si>
    <t>2721</t>
  </si>
  <si>
    <t>Пособия по социальной помощи населению</t>
  </si>
  <si>
    <t>2821</t>
  </si>
  <si>
    <t>2822</t>
  </si>
  <si>
    <t>Капитальные различные прочие расходы</t>
  </si>
  <si>
    <t xml:space="preserve"> </t>
  </si>
  <si>
    <t>За счет специальных средств</t>
  </si>
  <si>
    <t>2511</t>
  </si>
  <si>
    <t>Субсидии нефинансовым государственным предприятиям</t>
  </si>
  <si>
    <t>2512</t>
  </si>
  <si>
    <t>Субсидии финансовым государственным предприятиям</t>
  </si>
  <si>
    <t>2521</t>
  </si>
  <si>
    <t>Субсидии нефинансовым частным предприятиям</t>
  </si>
  <si>
    <t>Расходы, представленные единой статьей в системе здравоохранения (ЕП), в т.ч.</t>
  </si>
  <si>
    <t>ИТОГО РАСХОДОВ</t>
  </si>
  <si>
    <t>22121100</t>
  </si>
  <si>
    <t>Плата за воду</t>
  </si>
  <si>
    <t>22121200</t>
  </si>
  <si>
    <t>Плата за электроэнергию</t>
  </si>
  <si>
    <t>22121300</t>
  </si>
  <si>
    <t>Плата за теплоэнергию</t>
  </si>
  <si>
    <t>22121400</t>
  </si>
  <si>
    <t>22122100</t>
  </si>
  <si>
    <t>22122900</t>
  </si>
  <si>
    <t>Прочие услуги связи</t>
  </si>
  <si>
    <t>Приобретение продуктов питания</t>
  </si>
  <si>
    <t>22155400</t>
  </si>
  <si>
    <t>Приобретение, пошив и ремонт предметов вещевого имущества и другого форменного и специального обмундирования</t>
  </si>
  <si>
    <t>ВСЕГО ВЫПЛАТЫ</t>
  </si>
  <si>
    <t>(1) ЧИСТЫЙ ПРИТОК ДЕНЕЖНЫХ СРЕДСТВ ОТ ОПЕРАЦИОННОЙ ДЕЯТЕЛЬНОСТИ</t>
  </si>
  <si>
    <t>3111</t>
  </si>
  <si>
    <t>Здания и сооружения</t>
  </si>
  <si>
    <t>3112</t>
  </si>
  <si>
    <t>Машины и оборудование</t>
  </si>
  <si>
    <t>3113</t>
  </si>
  <si>
    <t>Другие основные фонды</t>
  </si>
  <si>
    <t>3122</t>
  </si>
  <si>
    <t>Прочие запасы</t>
  </si>
  <si>
    <t>3141</t>
  </si>
  <si>
    <t>Земля</t>
  </si>
  <si>
    <t>3121</t>
  </si>
  <si>
    <t>Стратегические запасы</t>
  </si>
  <si>
    <t>Кредиты, ссуды и займы</t>
  </si>
  <si>
    <t>Ценные бумаги, кроме акций</t>
  </si>
  <si>
    <t xml:space="preserve">Акции и другие формы участия в капитале </t>
  </si>
  <si>
    <t xml:space="preserve">Внутренние заимствования </t>
  </si>
  <si>
    <t xml:space="preserve">Внешние заимствования  </t>
  </si>
  <si>
    <t xml:space="preserve">За счет бюджетных средств </t>
  </si>
  <si>
    <t xml:space="preserve">За счет специальных средств </t>
  </si>
  <si>
    <t>За счет специальных средств, в том числе:</t>
  </si>
  <si>
    <t>Текущие различные прочие расходы, в том числе:</t>
  </si>
  <si>
    <t>28211100</t>
  </si>
  <si>
    <t>Стипендии</t>
  </si>
  <si>
    <t xml:space="preserve">- Продажа </t>
  </si>
  <si>
    <t>- Приобретение</t>
  </si>
  <si>
    <t>ИСТОЧНИКИ ПОКРЫТИЯ ДЕФИЦИТА</t>
  </si>
  <si>
    <t>ОБЩЕЕ ФИНАНСИРОВАНИЕ  (I+II)</t>
  </si>
  <si>
    <t xml:space="preserve">I. </t>
  </si>
  <si>
    <t xml:space="preserve">Внутреннее финансирование </t>
  </si>
  <si>
    <t>Акции и другие формы участия в капитале</t>
  </si>
  <si>
    <t xml:space="preserve">Ссуды, предприятиям, финансовым учреждениям и населению </t>
  </si>
  <si>
    <t>Выпуск</t>
  </si>
  <si>
    <t>Погашение</t>
  </si>
  <si>
    <t>Остатки бюджетных средств на начало года</t>
  </si>
  <si>
    <t>Остатки специальных средств на начало года</t>
  </si>
  <si>
    <t xml:space="preserve">II. </t>
  </si>
  <si>
    <t>Справочно:</t>
  </si>
  <si>
    <t>Остатки средств на конец отчетного периода</t>
  </si>
  <si>
    <t>Остатки бюджетных средств на конец отчетного периода</t>
  </si>
  <si>
    <t>Остатки специальных средств на конец отчетного периода</t>
  </si>
  <si>
    <t>ФИНАНСОВЫЕ АКТИВЫ  (Чистое приобретение ФА)</t>
  </si>
  <si>
    <t>- Продажа (погашение)</t>
  </si>
  <si>
    <t>- Приобретение (выпуск)</t>
  </si>
  <si>
    <t xml:space="preserve">- Приобретение </t>
  </si>
  <si>
    <t>Внутренние финансовые активы</t>
  </si>
  <si>
    <t>ОБЯЗАТЕЛЬСТВА (Чистое принятие обязательств)</t>
  </si>
  <si>
    <t>Внутренние обязательства</t>
  </si>
  <si>
    <t>- Принятие (увеличение)</t>
  </si>
  <si>
    <t xml:space="preserve">- Погашение (уменьшение) </t>
  </si>
  <si>
    <t>Внешние обязательства</t>
  </si>
  <si>
    <t xml:space="preserve">(5) ЧИСТОЕ ИЗМЕНЕНИЕ В ЗАПАСАХ ДЕНЕЖНЫХ СРЕДСТВ  </t>
  </si>
  <si>
    <t xml:space="preserve">(4) ЧИСТЫЙ ПРИТОК ДЕНЕЖНЫХ СРЕДСТВ ОТ ОПЕРАЦИЙ ПО ФИНАНСИРОВАНИЮ                                                                </t>
  </si>
  <si>
    <t>(2) ЧИСТЫЙ ОТТОК ДЕНЕЖНЫХ СРЕДСТВ В РЕЗУЛЬТАТЕ ВЛОЖЕНИЙ В НЕФИНАНСОВЫЕ АКТИВЫ</t>
  </si>
  <si>
    <t xml:space="preserve">(3) ПРОФИЦИТ / ДЕФИЦИТ ДЕНЕЖНЫХ СРЕДСТВ   </t>
  </si>
  <si>
    <t>/ПОТОКИ ДЕНЕЖНЫХ СРЕДСТВ В СВЯЗИ С ВЛОЖЕНИЯМИ В НЕФИНАНСОВЫЕ АКТИВЫ/</t>
  </si>
  <si>
    <t>/ПОТОКИ ДЕНЕЖНЫХ СРЕДСТВ В СВЯЗИ С ОПЕРАЦИЯМИ ПО ФИНАНСИРОВАНИЮ/</t>
  </si>
  <si>
    <t>О П Е Р А Ц И И   С   А К Т И В А М И   И   О Б Я З А Т Е Л Ь С Т В А М И</t>
  </si>
  <si>
    <t xml:space="preserve">                    Д О Х О Д Ы /ПОСТУПЛЕНИЕ ДЕНЕЖНЫХ СРЕДСТВ ОТ ОПЕРАЦИОННОЙ ДЕЯТЕЛЬНОСТИ/</t>
  </si>
  <si>
    <t>№</t>
  </si>
  <si>
    <t>Ссуды другим уровням государственного управления</t>
  </si>
  <si>
    <t>Внутренние заимствования</t>
  </si>
  <si>
    <t>Заимствования от других единиц государственного управления</t>
  </si>
  <si>
    <t>Заимствования от предприятий, организаций, финансовых учреждений</t>
  </si>
  <si>
    <t>Внешние заимствования</t>
  </si>
  <si>
    <t>Внешнее финансирование</t>
  </si>
  <si>
    <t>Доходы (без учета полученных официальных трансфертов)</t>
  </si>
  <si>
    <t xml:space="preserve">Продажа </t>
  </si>
  <si>
    <t xml:space="preserve">Приобретение </t>
  </si>
  <si>
    <t>Ценные бумаги, кроме акций (активы)</t>
  </si>
  <si>
    <t>Ценные бумаги, кроме акций (обязательства)</t>
  </si>
  <si>
    <t xml:space="preserve">Получение </t>
  </si>
  <si>
    <t xml:space="preserve">Погашение </t>
  </si>
  <si>
    <t xml:space="preserve">Налог на доходы лиц-нерезидентов Кыргызской Республики </t>
  </si>
  <si>
    <t xml:space="preserve">Поступления по единому налогу </t>
  </si>
  <si>
    <t>Налог на недвижимое имущестов</t>
  </si>
  <si>
    <t>Общие налоги на товары и услуги</t>
  </si>
  <si>
    <t>Алкогольная продукция</t>
  </si>
  <si>
    <t>Водка и ликероводочные изделия</t>
  </si>
  <si>
    <t>Крепленные напитки, крепленные соки и бальзамы</t>
  </si>
  <si>
    <t>Вина</t>
  </si>
  <si>
    <t>Коньяки</t>
  </si>
  <si>
    <t>Пиво расфасованное</t>
  </si>
  <si>
    <t>Пиво нефасованное</t>
  </si>
  <si>
    <t>Виноматериалы</t>
  </si>
  <si>
    <t>Табачные изделия</t>
  </si>
  <si>
    <t>Табачные изделия с фильтром</t>
  </si>
  <si>
    <t>Табачные изделия без фильтра</t>
  </si>
  <si>
    <t>Сигары исигариллы</t>
  </si>
  <si>
    <t>Прочие изделия, содержащие табак, кроме табака ферментированного</t>
  </si>
  <si>
    <t>Нефтепродукты</t>
  </si>
  <si>
    <t>Бензин, легкие и средние дистилляты и прочие бензины</t>
  </si>
  <si>
    <t>Топливо реактивное</t>
  </si>
  <si>
    <t>Дизельное топливо</t>
  </si>
  <si>
    <t>Мазут</t>
  </si>
  <si>
    <t>Масла и газоконденсат</t>
  </si>
  <si>
    <t>Нефть сырая и нефтепродукты сырые, полученные из битумозных материалов</t>
  </si>
  <si>
    <t>Ювелирные изделия из золота, платины или серебра</t>
  </si>
  <si>
    <t>Бонусы</t>
  </si>
  <si>
    <t>Горячие полезные ископаемые</t>
  </si>
  <si>
    <t xml:space="preserve">Нефть  </t>
  </si>
  <si>
    <t>Газы горючие</t>
  </si>
  <si>
    <t>Уголь</t>
  </si>
  <si>
    <t>Прочие горючие полезные ископаемые</t>
  </si>
  <si>
    <t>Металлические полезные ископаемые</t>
  </si>
  <si>
    <t>Благородные металлы</t>
  </si>
  <si>
    <t>Ртуть</t>
  </si>
  <si>
    <t>Сурьма</t>
  </si>
  <si>
    <t>Олово, вольфрам</t>
  </si>
  <si>
    <t>Прочие металлы, не классифицированные выше</t>
  </si>
  <si>
    <t>Неметаллические полезные ископаемые</t>
  </si>
  <si>
    <t>Облицовочные камни</t>
  </si>
  <si>
    <t>Известняк, строительный камень</t>
  </si>
  <si>
    <t>Цветные камни (самосветы)</t>
  </si>
  <si>
    <t>Прочие неметаллы, не классифицированные выше</t>
  </si>
  <si>
    <t>Подземные воды</t>
  </si>
  <si>
    <t>Прочие подземные воды</t>
  </si>
  <si>
    <t>Роялти</t>
  </si>
  <si>
    <t>Горючие полезные ископаемые</t>
  </si>
  <si>
    <t>Плата за аренду прочего имущества</t>
  </si>
  <si>
    <t>Плата за оказание дополнительных услуг дошкольными и школьными учреждениями</t>
  </si>
  <si>
    <t>Текущая помощь</t>
  </si>
  <si>
    <t>Капитальная помощь</t>
  </si>
  <si>
    <t>Коммунальные услуги и услуги связи, в том числе:</t>
  </si>
  <si>
    <t>22121900</t>
  </si>
  <si>
    <t>Прочие коммунальные услуги</t>
  </si>
  <si>
    <t>22122200</t>
  </si>
  <si>
    <t>Услуги сотовой связи</t>
  </si>
  <si>
    <t>22122300</t>
  </si>
  <si>
    <t>Услуги фельдъегерской связи</t>
  </si>
  <si>
    <t>22122400</t>
  </si>
  <si>
    <t>Услуги почтовой связи</t>
  </si>
  <si>
    <t>22122500</t>
  </si>
  <si>
    <t>Плата за услуги по трансляции телерадиопрограмм</t>
  </si>
  <si>
    <t>Приобретение оборудования и материалов</t>
  </si>
  <si>
    <t>22155500</t>
  </si>
  <si>
    <t>Приобретение угля</t>
  </si>
  <si>
    <t>2216</t>
  </si>
  <si>
    <t>2217</t>
  </si>
  <si>
    <t>Приобретение медикаментов и изделий медицинского назначения</t>
  </si>
  <si>
    <t>2218</t>
  </si>
  <si>
    <t>2422</t>
  </si>
  <si>
    <t>Погашение задолженности населению по индексированным суммам</t>
  </si>
  <si>
    <t>Расходы, представленные единой статьей в ситеме здравоохранения (ЕП)</t>
  </si>
  <si>
    <t>2431</t>
  </si>
  <si>
    <t>Выплаты процентов другим единицам сетора госуправления</t>
  </si>
  <si>
    <t>2522</t>
  </si>
  <si>
    <t>Субсидии финансовым частным предприятиям</t>
  </si>
  <si>
    <t>2612</t>
  </si>
  <si>
    <t>Капитальные гранты правительствам иностранных государств</t>
  </si>
  <si>
    <t>2622</t>
  </si>
  <si>
    <t>Капитальные гранты международным организациям</t>
  </si>
  <si>
    <t>2632</t>
  </si>
  <si>
    <t>Капитальные гранты другим единицам сектора государственного управления</t>
  </si>
  <si>
    <t>3131</t>
  </si>
  <si>
    <t>Драгоценные металлы и камни</t>
  </si>
  <si>
    <t>3132</t>
  </si>
  <si>
    <t>Активы культурного наследия</t>
  </si>
  <si>
    <t>3133</t>
  </si>
  <si>
    <t>Ювелирные изделия</t>
  </si>
  <si>
    <t>3317</t>
  </si>
  <si>
    <t>3215</t>
  </si>
  <si>
    <t>Прочая внутренняя кредиторская задолженность</t>
  </si>
  <si>
    <t>Принятие</t>
  </si>
  <si>
    <t xml:space="preserve">   Заместитель министра -</t>
  </si>
  <si>
    <t xml:space="preserve">   Директор Центрального казначейства</t>
  </si>
  <si>
    <t xml:space="preserve">   Начальник Главного управления </t>
  </si>
  <si>
    <t>Подоходный налог, уплачиваемый налоговым агентом</t>
  </si>
  <si>
    <t>Подоходный налог по единой налоговой декларации</t>
  </si>
  <si>
    <t>Налоги по специальным режимам</t>
  </si>
  <si>
    <t>Налог на основе патента</t>
  </si>
  <si>
    <t>Налоги на основе обязательного патента</t>
  </si>
  <si>
    <t>Налоги на основе добровольного патента</t>
  </si>
  <si>
    <t>Налог на специальные средства бюджетных организаций</t>
  </si>
  <si>
    <t>Налог на имущество</t>
  </si>
  <si>
    <t>Налог на недвижимое имущество не используемое для осуществления предпринимательской деятельности</t>
  </si>
  <si>
    <t>Налог на недвижимое имущество используемое для осуществления предпринимательской деятельности</t>
  </si>
  <si>
    <t>Налог на движимое имущество</t>
  </si>
  <si>
    <t>Налог на транспортные средства физических лиц</t>
  </si>
  <si>
    <t>Земельный налог за пользование приусадебными и садово-огородными земельными участками</t>
  </si>
  <si>
    <t>Земельный налог за использование земель населенных пунктов и земель несельскохозяйственного назначения</t>
  </si>
  <si>
    <t>Налог с продаж</t>
  </si>
  <si>
    <t xml:space="preserve">Акцизный налог на товары, производимые или реализуемые на территории КР </t>
  </si>
  <si>
    <t>Спирт этиловый</t>
  </si>
  <si>
    <t>Вино игристое, включая шампанское</t>
  </si>
  <si>
    <t>Прочие подакцизные товары</t>
  </si>
  <si>
    <t xml:space="preserve">Спирт этиловый </t>
  </si>
  <si>
    <t>Налоги за пользование недрами</t>
  </si>
  <si>
    <t>Песок строительный</t>
  </si>
  <si>
    <t>Гипс</t>
  </si>
  <si>
    <t>Минеральные и пресные воды для розлива в качестве питьевой воды</t>
  </si>
  <si>
    <t>Минеральные воды для бальнолечения</t>
  </si>
  <si>
    <t>Термальные воды для отопления</t>
  </si>
  <si>
    <t>Воды питьевые и технические</t>
  </si>
  <si>
    <t xml:space="preserve">Песок строительный </t>
  </si>
  <si>
    <t>Прочие налоги и сборы</t>
  </si>
  <si>
    <t>Средства, передаваемые по взаимным расчетам</t>
  </si>
  <si>
    <t>Средства, передаваемые по взаимным расчетам из республиканского бюджета</t>
  </si>
  <si>
    <t>Средства, передаваемые по взаимным расчетам из местного бюджета</t>
  </si>
  <si>
    <t>Плата за аренду земли в населенных пунктах</t>
  </si>
  <si>
    <t>Плата за аренду пастбищ</t>
  </si>
  <si>
    <t>Плата за аренду присельных пастбищ</t>
  </si>
  <si>
    <t>Плата за аренду пастбищ зоны интенсивного использования</t>
  </si>
  <si>
    <t>Плата за аренду отгонных пастбищ</t>
  </si>
  <si>
    <t>Плата за аренду имущества</t>
  </si>
  <si>
    <t>Плата за аренду помещений, зданий и сооружений, находящихся в государственной собственности</t>
  </si>
  <si>
    <t>Плата за аренду помещений, зданий и сооружений, находящихся в муниципальной собственности</t>
  </si>
  <si>
    <t>Сбор за вывоз мусора</t>
  </si>
  <si>
    <t>Сбор за парковку автотранспорта</t>
  </si>
  <si>
    <t>Прочие платежи и сборы</t>
  </si>
  <si>
    <t>Прочая государственная пошлина</t>
  </si>
  <si>
    <t>Плата за проведение дезинфикционных, дезинсекционных и дератизационных работ, изготовление лечебно-профилактических препаратов</t>
  </si>
  <si>
    <t>Плата за услуги по подаче поливной воды водопользователями</t>
  </si>
  <si>
    <t>3224</t>
  </si>
  <si>
    <t>Кредиты и займы</t>
  </si>
  <si>
    <t xml:space="preserve">   реализации бюджетной политики</t>
  </si>
  <si>
    <t xml:space="preserve">Государственные ценные бумаги, кроме акций </t>
  </si>
  <si>
    <t>Налог на транспортные средства</t>
  </si>
  <si>
    <t>Внешние финансовые активы</t>
  </si>
  <si>
    <t xml:space="preserve">Выпуск </t>
  </si>
  <si>
    <t xml:space="preserve">об исполнении Государственного бюджета Кыргызской Республики за 2010 год </t>
  </si>
  <si>
    <t>М.Мамбетжанов</t>
  </si>
  <si>
    <t>К.Асангулов</t>
  </si>
  <si>
    <t>об исполнении республиканского бюджета за 2010 год</t>
  </si>
  <si>
    <t>Сведения по внешним грантам и кредитам ПГИ за 2010 г.</t>
  </si>
  <si>
    <t>Наименование</t>
  </si>
  <si>
    <t>План</t>
  </si>
  <si>
    <t>Факт</t>
  </si>
  <si>
    <t>Отклонение</t>
  </si>
  <si>
    <t>% выполнения</t>
  </si>
  <si>
    <t>702 Оборона</t>
  </si>
  <si>
    <t>701 Государственные службы общего назначения</t>
  </si>
  <si>
    <t>704 Экономические вопросы</t>
  </si>
  <si>
    <t>705 Охрана окружающей среды</t>
  </si>
  <si>
    <t>707 Здравоохранение</t>
  </si>
  <si>
    <t>709 Образование</t>
  </si>
  <si>
    <t>Итого</t>
  </si>
  <si>
    <t>Налоги не распределяемые по категориям</t>
  </si>
  <si>
    <t>Налог на валовый доход Кумтор</t>
  </si>
  <si>
    <t>М.Темирбеков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</si>
</sst>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&quot; &quot;##0.0_ ;[Red]\-#&quot; &quot;##0.0\ "/>
    <numFmt numFmtId="175" formatCode="#,##0.0_ ;[Red]\-#,##0.0\ "/>
  </numFmts>
  <fonts count="84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color indexed="9"/>
      <name val="Times New Roman"/>
      <family val="1"/>
    </font>
    <font>
      <b/>
      <sz val="8"/>
      <color indexed="10"/>
      <name val="Times New Roman"/>
      <family val="1"/>
    </font>
    <font>
      <b/>
      <i/>
      <sz val="9"/>
      <color indexed="12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11"/>
      <name val="Times New Roman"/>
      <family val="1"/>
    </font>
    <font>
      <b/>
      <sz val="10"/>
      <color indexed="9"/>
      <name val="Times New Roman"/>
      <family val="1"/>
    </font>
    <font>
      <b/>
      <sz val="9"/>
      <color indexed="10"/>
      <name val="Times New Roman"/>
      <family val="1"/>
    </font>
    <font>
      <sz val="9"/>
      <color indexed="9"/>
      <name val="Times New Roman"/>
      <family val="1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9"/>
      <color indexed="17"/>
      <name val="Times New Roman"/>
      <family val="1"/>
    </font>
    <font>
      <b/>
      <sz val="9"/>
      <color indexed="14"/>
      <name val="Times New Roman"/>
      <family val="1"/>
    </font>
    <font>
      <b/>
      <sz val="9"/>
      <color indexed="12"/>
      <name val="Times New Roman"/>
      <family val="1"/>
    </font>
    <font>
      <sz val="9"/>
      <color indexed="8"/>
      <name val="Times New Roman"/>
      <family val="1"/>
    </font>
    <font>
      <b/>
      <sz val="9"/>
      <color indexed="20"/>
      <name val="Times New Roman"/>
      <family val="1"/>
    </font>
    <font>
      <i/>
      <sz val="9"/>
      <color indexed="8"/>
      <name val="Times New Roman"/>
      <family val="1"/>
    </font>
    <font>
      <b/>
      <sz val="8"/>
      <name val="Arial Cyr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10"/>
      <name val="Times New Roman"/>
      <family val="1"/>
    </font>
    <font>
      <sz val="8"/>
      <color indexed="8"/>
      <name val="Arial"/>
      <family val="2"/>
    </font>
    <font>
      <b/>
      <sz val="8"/>
      <color indexed="14"/>
      <name val="Times New Roman"/>
      <family val="1"/>
    </font>
    <font>
      <i/>
      <sz val="8"/>
      <name val="Times New Roman"/>
      <family val="1"/>
    </font>
    <font>
      <b/>
      <sz val="8"/>
      <color indexed="16"/>
      <name val="Times New Roman"/>
      <family val="1"/>
    </font>
    <font>
      <b/>
      <u val="single"/>
      <sz val="8"/>
      <color indexed="17"/>
      <name val="Times New Roman"/>
      <family val="1"/>
    </font>
    <font>
      <u val="single"/>
      <sz val="8"/>
      <name val="Times New Roman"/>
      <family val="1"/>
    </font>
    <font>
      <sz val="12"/>
      <color indexed="9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Arial"/>
      <family val="2"/>
    </font>
    <font>
      <b/>
      <i/>
      <sz val="8"/>
      <color indexed="12"/>
      <name val="Times New Roman"/>
      <family val="1"/>
    </font>
    <font>
      <sz val="8"/>
      <color indexed="16"/>
      <name val="Times New Roman"/>
      <family val="1"/>
    </font>
    <font>
      <b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0" applyNumberFormat="0" applyBorder="0" applyAlignment="0" applyProtection="0"/>
    <xf numFmtId="0" fontId="70" fillId="27" borderId="1" applyNumberFormat="0" applyAlignment="0" applyProtection="0"/>
    <xf numFmtId="0" fontId="7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30" borderId="1" applyNumberFormat="0" applyAlignment="0" applyProtection="0"/>
    <xf numFmtId="0" fontId="78" fillId="0" borderId="6" applyNumberFormat="0" applyFill="0" applyAlignment="0" applyProtection="0"/>
    <xf numFmtId="0" fontId="79" fillId="31" borderId="0" applyNumberFormat="0" applyBorder="0" applyAlignment="0" applyProtection="0"/>
    <xf numFmtId="0" fontId="0" fillId="32" borderId="7" applyNumberFormat="0" applyFont="0" applyAlignment="0" applyProtection="0"/>
    <xf numFmtId="0" fontId="80" fillId="27" borderId="8" applyNumberFormat="0" applyAlignment="0" applyProtection="0"/>
    <xf numFmtId="9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173" fontId="2" fillId="33" borderId="0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3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173" fontId="4" fillId="33" borderId="0" xfId="0" applyNumberFormat="1" applyFont="1" applyFill="1" applyBorder="1" applyAlignment="1">
      <alignment vertical="center"/>
    </xf>
    <xf numFmtId="173" fontId="4" fillId="33" borderId="0" xfId="0" applyNumberFormat="1" applyFont="1" applyFill="1" applyBorder="1" applyAlignment="1" applyProtection="1">
      <alignment vertical="center"/>
      <protection locked="0"/>
    </xf>
    <xf numFmtId="173" fontId="4" fillId="0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 wrapText="1"/>
    </xf>
    <xf numFmtId="173" fontId="16" fillId="33" borderId="0" xfId="0" applyNumberFormat="1" applyFont="1" applyFill="1" applyBorder="1" applyAlignment="1">
      <alignment vertical="center"/>
    </xf>
    <xf numFmtId="173" fontId="16" fillId="33" borderId="0" xfId="0" applyNumberFormat="1" applyFont="1" applyFill="1" applyBorder="1" applyAlignment="1" applyProtection="1">
      <alignment vertical="center"/>
      <protection locked="0"/>
    </xf>
    <xf numFmtId="173" fontId="16" fillId="0" borderId="0" xfId="0" applyNumberFormat="1" applyFont="1" applyFill="1" applyBorder="1" applyAlignment="1">
      <alignment vertical="center"/>
    </xf>
    <xf numFmtId="0" fontId="17" fillId="33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8" fillId="33" borderId="0" xfId="0" applyFont="1" applyFill="1" applyBorder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173" fontId="11" fillId="33" borderId="0" xfId="0" applyNumberFormat="1" applyFont="1" applyFill="1" applyBorder="1" applyAlignment="1">
      <alignment vertical="center"/>
    </xf>
    <xf numFmtId="173" fontId="7" fillId="33" borderId="0" xfId="0" applyNumberFormat="1" applyFont="1" applyFill="1" applyBorder="1" applyAlignment="1">
      <alignment vertical="center"/>
    </xf>
    <xf numFmtId="173" fontId="17" fillId="0" borderId="0" xfId="0" applyNumberFormat="1" applyFont="1" applyFill="1" applyBorder="1" applyAlignment="1">
      <alignment vertical="center"/>
    </xf>
    <xf numFmtId="0" fontId="18" fillId="33" borderId="0" xfId="0" applyFont="1" applyFill="1" applyBorder="1" applyAlignment="1">
      <alignment vertical="center" wrapText="1"/>
    </xf>
    <xf numFmtId="0" fontId="20" fillId="33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173" fontId="18" fillId="33" borderId="0" xfId="0" applyNumberFormat="1" applyFont="1" applyFill="1" applyBorder="1" applyAlignment="1">
      <alignment vertical="center" wrapText="1"/>
    </xf>
    <xf numFmtId="173" fontId="7" fillId="0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vertical="center" wrapText="1"/>
    </xf>
    <xf numFmtId="173" fontId="14" fillId="33" borderId="0" xfId="0" applyNumberFormat="1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173" fontId="17" fillId="33" borderId="0" xfId="0" applyNumberFormat="1" applyFont="1" applyFill="1" applyBorder="1" applyAlignment="1" applyProtection="1">
      <alignment vertical="center"/>
      <protection locked="0"/>
    </xf>
    <xf numFmtId="173" fontId="22" fillId="0" borderId="0" xfId="0" applyNumberFormat="1" applyFont="1" applyFill="1" applyBorder="1" applyAlignment="1">
      <alignment vertical="center"/>
    </xf>
    <xf numFmtId="173" fontId="13" fillId="0" borderId="0" xfId="0" applyNumberFormat="1" applyFont="1" applyFill="1" applyBorder="1" applyAlignment="1">
      <alignment vertical="center"/>
    </xf>
    <xf numFmtId="173" fontId="13" fillId="33" borderId="0" xfId="0" applyNumberFormat="1" applyFont="1" applyFill="1" applyBorder="1" applyAlignment="1">
      <alignment vertical="center"/>
    </xf>
    <xf numFmtId="173" fontId="6" fillId="33" borderId="0" xfId="0" applyNumberFormat="1" applyFont="1" applyFill="1" applyBorder="1" applyAlignment="1">
      <alignment vertical="center"/>
    </xf>
    <xf numFmtId="0" fontId="23" fillId="33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73" fontId="12" fillId="0" borderId="0" xfId="0" applyNumberFormat="1" applyFont="1" applyFill="1" applyBorder="1" applyAlignment="1">
      <alignment vertical="center"/>
    </xf>
    <xf numFmtId="173" fontId="6" fillId="0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 wrapText="1"/>
    </xf>
    <xf numFmtId="173" fontId="4" fillId="33" borderId="0" xfId="0" applyNumberFormat="1" applyFont="1" applyFill="1" applyAlignment="1">
      <alignment vertical="center"/>
    </xf>
    <xf numFmtId="173" fontId="4" fillId="33" borderId="0" xfId="0" applyNumberFormat="1" applyFont="1" applyFill="1" applyAlignment="1" applyProtection="1">
      <alignment vertical="center"/>
      <protection locked="0"/>
    </xf>
    <xf numFmtId="173" fontId="4" fillId="0" borderId="0" xfId="0" applyNumberFormat="1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2" fontId="2" fillId="0" borderId="0" xfId="0" applyNumberFormat="1" applyFont="1" applyFill="1" applyAlignment="1">
      <alignment vertical="center"/>
    </xf>
    <xf numFmtId="172" fontId="2" fillId="0" borderId="0" xfId="0" applyNumberFormat="1" applyFont="1" applyFill="1" applyAlignment="1" applyProtection="1">
      <alignment vertical="center"/>
      <protection locked="0"/>
    </xf>
    <xf numFmtId="172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72" fontId="4" fillId="0" borderId="0" xfId="0" applyNumberFormat="1" applyFont="1" applyFill="1" applyAlignment="1" applyProtection="1">
      <alignment vertical="center"/>
      <protection locked="0"/>
    </xf>
    <xf numFmtId="172" fontId="4" fillId="0" borderId="0" xfId="0" applyNumberFormat="1" applyFont="1" applyAlignment="1">
      <alignment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2" xfId="0" applyNumberFormat="1" applyFont="1" applyFill="1" applyBorder="1" applyAlignment="1" applyProtection="1">
      <alignment horizontal="center" vertical="center"/>
      <protection locked="0"/>
    </xf>
    <xf numFmtId="172" fontId="4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172" fontId="13" fillId="0" borderId="0" xfId="0" applyNumberFormat="1" applyFont="1" applyFill="1" applyAlignment="1">
      <alignment vertical="center"/>
    </xf>
    <xf numFmtId="172" fontId="13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right"/>
    </xf>
    <xf numFmtId="0" fontId="16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27" fillId="33" borderId="0" xfId="0" applyFont="1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28" fillId="33" borderId="0" xfId="0" applyFont="1" applyFill="1" applyBorder="1" applyAlignment="1">
      <alignment horizontal="left" vertical="center"/>
    </xf>
    <xf numFmtId="0" fontId="29" fillId="33" borderId="0" xfId="0" applyFont="1" applyFill="1" applyBorder="1" applyAlignment="1">
      <alignment horizontal="left" vertical="center"/>
    </xf>
    <xf numFmtId="0" fontId="30" fillId="33" borderId="0" xfId="0" applyFont="1" applyFill="1" applyBorder="1" applyAlignment="1">
      <alignment horizontal="left" vertical="center"/>
    </xf>
    <xf numFmtId="0" fontId="18" fillId="33" borderId="0" xfId="0" applyFont="1" applyFill="1" applyBorder="1" applyAlignment="1">
      <alignment horizontal="left" vertical="center"/>
    </xf>
    <xf numFmtId="0" fontId="26" fillId="33" borderId="0" xfId="0" applyFont="1" applyFill="1" applyBorder="1" applyAlignment="1">
      <alignment horizontal="left" vertical="center"/>
    </xf>
    <xf numFmtId="0" fontId="31" fillId="33" borderId="0" xfId="0" applyFont="1" applyFill="1" applyBorder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4" fillId="33" borderId="13" xfId="0" applyFont="1" applyFill="1" applyBorder="1" applyAlignment="1" applyProtection="1">
      <alignment vertical="center" wrapText="1"/>
      <protection/>
    </xf>
    <xf numFmtId="0" fontId="39" fillId="33" borderId="13" xfId="0" applyFont="1" applyFill="1" applyBorder="1" applyAlignment="1" applyProtection="1">
      <alignment vertical="center" wrapText="1"/>
      <protection/>
    </xf>
    <xf numFmtId="1" fontId="4" fillId="33" borderId="14" xfId="0" applyNumberFormat="1" applyFont="1" applyFill="1" applyBorder="1" applyAlignment="1" applyProtection="1">
      <alignment horizontal="left" vertical="center"/>
      <protection/>
    </xf>
    <xf numFmtId="1" fontId="4" fillId="33" borderId="14" xfId="0" applyNumberFormat="1" applyFont="1" applyFill="1" applyBorder="1" applyAlignment="1">
      <alignment horizontal="left" vertical="center"/>
    </xf>
    <xf numFmtId="0" fontId="41" fillId="33" borderId="0" xfId="0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 applyProtection="1">
      <alignment horizontal="left" vertical="center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0" fontId="42" fillId="33" borderId="0" xfId="0" applyFont="1" applyFill="1" applyBorder="1" applyAlignment="1">
      <alignment horizontal="left" vertical="center"/>
    </xf>
    <xf numFmtId="0" fontId="38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 applyProtection="1">
      <alignment horizontal="left" vertical="center"/>
      <protection/>
    </xf>
    <xf numFmtId="1" fontId="2" fillId="33" borderId="14" xfId="0" applyNumberFormat="1" applyFont="1" applyFill="1" applyBorder="1" applyAlignment="1">
      <alignment horizontal="left" vertical="center"/>
    </xf>
    <xf numFmtId="1" fontId="2" fillId="33" borderId="15" xfId="0" applyNumberFormat="1" applyFont="1" applyFill="1" applyBorder="1" applyAlignment="1">
      <alignment horizontal="left" vertical="center"/>
    </xf>
    <xf numFmtId="0" fontId="2" fillId="33" borderId="14" xfId="0" applyFont="1" applyFill="1" applyBorder="1" applyAlignment="1" applyProtection="1">
      <alignment vertical="center" wrapText="1"/>
      <protection/>
    </xf>
    <xf numFmtId="1" fontId="4" fillId="33" borderId="15" xfId="0" applyNumberFormat="1" applyFont="1" applyFill="1" applyBorder="1" applyAlignment="1">
      <alignment horizontal="left" vertical="center"/>
    </xf>
    <xf numFmtId="0" fontId="4" fillId="33" borderId="14" xfId="0" applyFont="1" applyFill="1" applyBorder="1" applyAlignment="1" applyProtection="1">
      <alignment vertical="center" wrapText="1"/>
      <protection/>
    </xf>
    <xf numFmtId="172" fontId="4" fillId="0" borderId="11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/>
    </xf>
    <xf numFmtId="172" fontId="43" fillId="0" borderId="0" xfId="0" applyNumberFormat="1" applyFont="1" applyAlignment="1">
      <alignment vertical="center"/>
    </xf>
    <xf numFmtId="172" fontId="44" fillId="0" borderId="0" xfId="0" applyNumberFormat="1" applyFont="1" applyAlignment="1">
      <alignment vertical="center"/>
    </xf>
    <xf numFmtId="173" fontId="2" fillId="33" borderId="11" xfId="0" applyNumberFormat="1" applyFont="1" applyFill="1" applyBorder="1" applyAlignment="1">
      <alignment horizontal="center" vertical="center"/>
    </xf>
    <xf numFmtId="173" fontId="2" fillId="33" borderId="10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 applyProtection="1">
      <alignment horizontal="center" vertical="center"/>
      <protection locked="0"/>
    </xf>
    <xf numFmtId="173" fontId="2" fillId="0" borderId="11" xfId="0" applyNumberFormat="1" applyFont="1" applyFill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2" xfId="0" applyNumberFormat="1" applyFont="1" applyFill="1" applyBorder="1" applyAlignment="1">
      <alignment horizontal="center" vertical="center"/>
    </xf>
    <xf numFmtId="173" fontId="2" fillId="33" borderId="12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1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2" fillId="0" borderId="13" xfId="0" applyFont="1" applyFill="1" applyBorder="1" applyAlignment="1" applyProtection="1">
      <alignment vertical="center" wrapText="1"/>
      <protection/>
    </xf>
    <xf numFmtId="49" fontId="2" fillId="0" borderId="14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4" fillId="0" borderId="14" xfId="0" applyNumberFormat="1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4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4" fillId="0" borderId="14" xfId="0" applyNumberFormat="1" applyFont="1" applyBorder="1" applyAlignment="1">
      <alignment vertical="center"/>
    </xf>
    <xf numFmtId="174" fontId="2" fillId="0" borderId="16" xfId="0" applyNumberFormat="1" applyFont="1" applyBorder="1" applyAlignment="1">
      <alignment vertical="center"/>
    </xf>
    <xf numFmtId="174" fontId="2" fillId="0" borderId="16" xfId="0" applyNumberFormat="1" applyFont="1" applyBorder="1" applyAlignment="1">
      <alignment horizontal="right" vertical="center"/>
    </xf>
    <xf numFmtId="174" fontId="2" fillId="0" borderId="14" xfId="0" applyNumberFormat="1" applyFont="1" applyBorder="1" applyAlignment="1">
      <alignment vertical="center"/>
    </xf>
    <xf numFmtId="174" fontId="2" fillId="0" borderId="14" xfId="0" applyNumberFormat="1" applyFont="1" applyBorder="1" applyAlignment="1">
      <alignment horizontal="right" vertical="center"/>
    </xf>
    <xf numFmtId="174" fontId="4" fillId="0" borderId="14" xfId="0" applyNumberFormat="1" applyFont="1" applyBorder="1" applyAlignment="1">
      <alignment vertical="center"/>
    </xf>
    <xf numFmtId="174" fontId="4" fillId="0" borderId="14" xfId="0" applyNumberFormat="1" applyFont="1" applyBorder="1" applyAlignment="1">
      <alignment horizontal="right" vertical="center"/>
    </xf>
    <xf numFmtId="174" fontId="4" fillId="0" borderId="16" xfId="0" applyNumberFormat="1" applyFont="1" applyBorder="1" applyAlignment="1">
      <alignment horizontal="right" vertical="center"/>
    </xf>
    <xf numFmtId="174" fontId="2" fillId="0" borderId="16" xfId="0" applyNumberFormat="1" applyFont="1" applyFill="1" applyBorder="1" applyAlignment="1">
      <alignment horizontal="right" vertical="center" wrapText="1"/>
    </xf>
    <xf numFmtId="174" fontId="2" fillId="0" borderId="16" xfId="0" applyNumberFormat="1" applyFont="1" applyFill="1" applyBorder="1" applyAlignment="1">
      <alignment horizontal="right" vertical="center"/>
    </xf>
    <xf numFmtId="174" fontId="2" fillId="0" borderId="16" xfId="0" applyNumberFormat="1" applyFont="1" applyFill="1" applyBorder="1" applyAlignment="1" applyProtection="1">
      <alignment horizontal="right" vertical="center" wrapText="1"/>
      <protection/>
    </xf>
    <xf numFmtId="174" fontId="2" fillId="0" borderId="14" xfId="0" applyNumberFormat="1" applyFont="1" applyFill="1" applyBorder="1" applyAlignment="1" applyProtection="1">
      <alignment horizontal="right" vertical="center"/>
      <protection/>
    </xf>
    <xf numFmtId="174" fontId="2" fillId="0" borderId="14" xfId="0" applyNumberFormat="1" applyFont="1" applyFill="1" applyBorder="1" applyAlignment="1">
      <alignment horizontal="right" vertical="center"/>
    </xf>
    <xf numFmtId="174" fontId="2" fillId="0" borderId="14" xfId="0" applyNumberFormat="1" applyFont="1" applyBorder="1" applyAlignment="1">
      <alignment horizontal="right" vertical="center" wrapText="1"/>
    </xf>
    <xf numFmtId="174" fontId="2" fillId="33" borderId="14" xfId="0" applyNumberFormat="1" applyFont="1" applyFill="1" applyBorder="1" applyAlignment="1">
      <alignment horizontal="right" vertical="center"/>
    </xf>
    <xf numFmtId="174" fontId="2" fillId="33" borderId="14" xfId="0" applyNumberFormat="1" applyFont="1" applyFill="1" applyBorder="1" applyAlignment="1" applyProtection="1">
      <alignment horizontal="right" vertical="center" wrapText="1"/>
      <protection/>
    </xf>
    <xf numFmtId="174" fontId="2" fillId="0" borderId="14" xfId="0" applyNumberFormat="1" applyFont="1" applyFill="1" applyBorder="1" applyAlignment="1">
      <alignment horizontal="right" vertical="center" wrapText="1"/>
    </xf>
    <xf numFmtId="174" fontId="4" fillId="0" borderId="14" xfId="0" applyNumberFormat="1" applyFont="1" applyFill="1" applyBorder="1" applyAlignment="1">
      <alignment horizontal="right" vertical="center" wrapText="1"/>
    </xf>
    <xf numFmtId="174" fontId="4" fillId="0" borderId="14" xfId="0" applyNumberFormat="1" applyFont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Border="1" applyAlignment="1">
      <alignment horizontal="right" vertical="distributed"/>
    </xf>
    <xf numFmtId="49" fontId="2" fillId="0" borderId="18" xfId="0" applyNumberFormat="1" applyFont="1" applyFill="1" applyBorder="1" applyAlignment="1">
      <alignment horizontal="left" vertical="center" wrapText="1"/>
    </xf>
    <xf numFmtId="173" fontId="2" fillId="0" borderId="14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5" fillId="0" borderId="0" xfId="0" applyFont="1" applyFill="1" applyAlignment="1">
      <alignment horizontal="left" vertical="center"/>
    </xf>
    <xf numFmtId="0" fontId="5" fillId="0" borderId="0" xfId="0" applyFont="1" applyAlignment="1">
      <alignment/>
    </xf>
    <xf numFmtId="0" fontId="2" fillId="0" borderId="14" xfId="0" applyFont="1" applyFill="1" applyBorder="1" applyAlignment="1">
      <alignment horizontal="left" vertical="center" wrapText="1"/>
    </xf>
    <xf numFmtId="173" fontId="2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 wrapText="1"/>
    </xf>
    <xf numFmtId="173" fontId="33" fillId="0" borderId="0" xfId="0" applyNumberFormat="1" applyFont="1" applyFill="1" applyBorder="1" applyAlignment="1">
      <alignment horizontal="right" vertical="center"/>
    </xf>
    <xf numFmtId="49" fontId="33" fillId="0" borderId="0" xfId="0" applyNumberFormat="1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/>
    </xf>
    <xf numFmtId="173" fontId="33" fillId="0" borderId="0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/>
    </xf>
    <xf numFmtId="173" fontId="35" fillId="0" borderId="0" xfId="0" applyNumberFormat="1" applyFont="1" applyFill="1" applyBorder="1" applyAlignment="1">
      <alignment horizontal="right" vertical="center" wrapText="1"/>
    </xf>
    <xf numFmtId="49" fontId="35" fillId="0" borderId="0" xfId="0" applyNumberFormat="1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173" fontId="47" fillId="0" borderId="0" xfId="0" applyNumberFormat="1" applyFont="1" applyFill="1" applyBorder="1" applyAlignment="1">
      <alignment horizontal="right" vertical="center"/>
    </xf>
    <xf numFmtId="173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Alignment="1">
      <alignment horizontal="left" vertical="center" wrapText="1"/>
    </xf>
    <xf numFmtId="173" fontId="34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 wrapText="1"/>
    </xf>
    <xf numFmtId="49" fontId="2" fillId="0" borderId="14" xfId="0" applyNumberFormat="1" applyFont="1" applyFill="1" applyBorder="1" applyAlignment="1" applyProtection="1">
      <alignment horizontal="left" vertical="center"/>
      <protection/>
    </xf>
    <xf numFmtId="49" fontId="46" fillId="0" borderId="14" xfId="0" applyNumberFormat="1" applyFont="1" applyFill="1" applyBorder="1" applyAlignment="1">
      <alignment horizontal="left" vertical="center"/>
    </xf>
    <xf numFmtId="49" fontId="4" fillId="0" borderId="14" xfId="0" applyNumberFormat="1" applyFont="1" applyFill="1" applyBorder="1" applyAlignment="1">
      <alignment horizontal="left" vertical="center"/>
    </xf>
    <xf numFmtId="49" fontId="39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4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6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distributed"/>
    </xf>
    <xf numFmtId="0" fontId="9" fillId="0" borderId="0" xfId="0" applyFont="1" applyFill="1" applyAlignment="1">
      <alignment horizontal="left" vertical="distributed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174" fontId="2" fillId="0" borderId="18" xfId="0" applyNumberFormat="1" applyFont="1" applyFill="1" applyBorder="1" applyAlignment="1">
      <alignment horizontal="center" vertical="center" wrapText="1"/>
    </xf>
    <xf numFmtId="174" fontId="2" fillId="0" borderId="18" xfId="0" applyNumberFormat="1" applyFont="1" applyFill="1" applyBorder="1" applyAlignment="1">
      <alignment horizontal="center" vertical="center"/>
    </xf>
    <xf numFmtId="174" fontId="4" fillId="0" borderId="21" xfId="0" applyNumberFormat="1" applyFont="1" applyFill="1" applyBorder="1" applyAlignment="1">
      <alignment horizontal="center" vertical="center" wrapText="1"/>
    </xf>
    <xf numFmtId="174" fontId="4" fillId="0" borderId="21" xfId="0" applyNumberFormat="1" applyFont="1" applyFill="1" applyBorder="1" applyAlignment="1">
      <alignment horizontal="center" vertical="center"/>
    </xf>
    <xf numFmtId="174" fontId="4" fillId="0" borderId="20" xfId="0" applyNumberFormat="1" applyFont="1" applyFill="1" applyBorder="1" applyAlignment="1">
      <alignment horizontal="center" vertical="center"/>
    </xf>
    <xf numFmtId="174" fontId="4" fillId="0" borderId="20" xfId="0" applyNumberFormat="1" applyFont="1" applyFill="1" applyBorder="1" applyAlignment="1">
      <alignment horizontal="center" vertical="center" wrapText="1"/>
    </xf>
    <xf numFmtId="174" fontId="4" fillId="0" borderId="16" xfId="0" applyNumberFormat="1" applyFont="1" applyFill="1" applyBorder="1" applyAlignment="1">
      <alignment horizontal="center" vertical="center"/>
    </xf>
    <xf numFmtId="174" fontId="39" fillId="0" borderId="21" xfId="0" applyNumberFormat="1" applyFont="1" applyFill="1" applyBorder="1" applyAlignment="1">
      <alignment horizontal="center" vertical="center"/>
    </xf>
    <xf numFmtId="174" fontId="4" fillId="0" borderId="17" xfId="0" applyNumberFormat="1" applyFont="1" applyFill="1" applyBorder="1" applyAlignment="1">
      <alignment horizontal="center" vertical="center" wrapText="1"/>
    </xf>
    <xf numFmtId="174" fontId="4" fillId="0" borderId="17" xfId="0" applyNumberFormat="1" applyFont="1" applyFill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/>
    </xf>
    <xf numFmtId="174" fontId="2" fillId="0" borderId="21" xfId="0" applyNumberFormat="1" applyFont="1" applyFill="1" applyBorder="1" applyAlignment="1">
      <alignment horizontal="center" vertical="center" wrapText="1"/>
    </xf>
    <xf numFmtId="174" fontId="2" fillId="0" borderId="20" xfId="0" applyNumberFormat="1" applyFont="1" applyFill="1" applyBorder="1" applyAlignment="1">
      <alignment horizontal="center" vertical="center"/>
    </xf>
    <xf numFmtId="174" fontId="4" fillId="0" borderId="22" xfId="0" applyNumberFormat="1" applyFont="1" applyFill="1" applyBorder="1" applyAlignment="1">
      <alignment horizontal="center" vertical="center"/>
    </xf>
    <xf numFmtId="174" fontId="4" fillId="0" borderId="16" xfId="0" applyNumberFormat="1" applyFont="1" applyFill="1" applyBorder="1" applyAlignment="1">
      <alignment horizontal="center" vertical="center" wrapText="1"/>
    </xf>
    <xf numFmtId="174" fontId="39" fillId="0" borderId="18" xfId="0" applyNumberFormat="1" applyFont="1" applyFill="1" applyBorder="1" applyAlignment="1">
      <alignment horizontal="center" vertical="center" wrapText="1"/>
    </xf>
    <xf numFmtId="174" fontId="39" fillId="0" borderId="23" xfId="0" applyNumberFormat="1" applyFont="1" applyFill="1" applyBorder="1" applyAlignment="1">
      <alignment horizontal="center" vertical="center"/>
    </xf>
    <xf numFmtId="174" fontId="2" fillId="0" borderId="13" xfId="0" applyNumberFormat="1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 applyProtection="1">
      <alignment vertical="center" wrapText="1"/>
      <protection/>
    </xf>
    <xf numFmtId="0" fontId="4" fillId="0" borderId="20" xfId="0" applyFont="1" applyFill="1" applyBorder="1" applyAlignment="1">
      <alignment vertical="center" wrapText="1"/>
    </xf>
    <xf numFmtId="0" fontId="4" fillId="0" borderId="16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74" fontId="4" fillId="0" borderId="20" xfId="0" applyNumberFormat="1" applyFont="1" applyBorder="1" applyAlignment="1">
      <alignment horizontal="center" vertical="center"/>
    </xf>
    <xf numFmtId="174" fontId="4" fillId="0" borderId="16" xfId="0" applyNumberFormat="1" applyFont="1" applyBorder="1" applyAlignment="1">
      <alignment horizontal="center" vertical="center"/>
    </xf>
    <xf numFmtId="174" fontId="4" fillId="0" borderId="18" xfId="0" applyNumberFormat="1" applyFont="1" applyBorder="1" applyAlignment="1">
      <alignment horizontal="center" vertical="center"/>
    </xf>
    <xf numFmtId="0" fontId="4" fillId="0" borderId="18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/>
    </xf>
    <xf numFmtId="174" fontId="4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74" fontId="2" fillId="0" borderId="14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center" vertical="center" wrapText="1"/>
    </xf>
    <xf numFmtId="174" fontId="2" fillId="0" borderId="14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center"/>
    </xf>
    <xf numFmtId="174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vertical="center"/>
    </xf>
    <xf numFmtId="49" fontId="4" fillId="0" borderId="14" xfId="0" applyNumberFormat="1" applyFont="1" applyFill="1" applyBorder="1" applyAlignment="1">
      <alignment vertical="center" wrapText="1"/>
    </xf>
    <xf numFmtId="174" fontId="4" fillId="0" borderId="14" xfId="0" applyNumberFormat="1" applyFont="1" applyFill="1" applyBorder="1" applyAlignment="1">
      <alignment vertical="center"/>
    </xf>
    <xf numFmtId="174" fontId="4" fillId="0" borderId="16" xfId="0" applyNumberFormat="1" applyFont="1" applyFill="1" applyBorder="1" applyAlignment="1">
      <alignment horizontal="right" vertical="center"/>
    </xf>
    <xf numFmtId="174" fontId="4" fillId="0" borderId="14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4" fillId="0" borderId="17" xfId="0" applyFont="1" applyFill="1" applyBorder="1" applyAlignment="1" applyProtection="1">
      <alignment vertical="center" wrapText="1"/>
      <protection/>
    </xf>
    <xf numFmtId="1" fontId="4" fillId="0" borderId="16" xfId="0" applyNumberFormat="1" applyFont="1" applyFill="1" applyBorder="1" applyAlignment="1" applyProtection="1">
      <alignment horizontal="left" vertical="center"/>
      <protection/>
    </xf>
    <xf numFmtId="174" fontId="4" fillId="0" borderId="16" xfId="0" applyNumberFormat="1" applyFont="1" applyFill="1" applyBorder="1" applyAlignment="1">
      <alignment horizontal="right" vertical="center" wrapText="1"/>
    </xf>
    <xf numFmtId="0" fontId="49" fillId="0" borderId="0" xfId="0" applyFont="1" applyFill="1" applyBorder="1" applyAlignment="1" applyProtection="1">
      <alignment horizontal="left" vertical="center"/>
      <protection/>
    </xf>
    <xf numFmtId="174" fontId="2" fillId="0" borderId="17" xfId="0" applyNumberFormat="1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vertical="center"/>
    </xf>
    <xf numFmtId="174" fontId="2" fillId="0" borderId="24" xfId="0" applyNumberFormat="1" applyFont="1" applyFill="1" applyBorder="1" applyAlignment="1">
      <alignment horizontal="center" vertical="center"/>
    </xf>
    <xf numFmtId="174" fontId="2" fillId="0" borderId="20" xfId="0" applyNumberFormat="1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 wrapText="1"/>
    </xf>
    <xf numFmtId="174" fontId="2" fillId="0" borderId="19" xfId="0" applyNumberFormat="1" applyFont="1" applyFill="1" applyBorder="1" applyAlignment="1">
      <alignment horizontal="center" vertical="center" wrapText="1"/>
    </xf>
    <xf numFmtId="174" fontId="39" fillId="0" borderId="25" xfId="0" applyNumberFormat="1" applyFont="1" applyFill="1" applyBorder="1" applyAlignment="1">
      <alignment horizontal="center" vertical="center" wrapText="1"/>
    </xf>
    <xf numFmtId="174" fontId="39" fillId="0" borderId="24" xfId="0" applyNumberFormat="1" applyFont="1" applyFill="1" applyBorder="1" applyAlignment="1">
      <alignment horizontal="center" vertical="center"/>
    </xf>
    <xf numFmtId="174" fontId="39" fillId="0" borderId="17" xfId="0" applyNumberFormat="1" applyFont="1" applyFill="1" applyBorder="1" applyAlignment="1">
      <alignment horizontal="center" vertical="center"/>
    </xf>
    <xf numFmtId="174" fontId="2" fillId="0" borderId="19" xfId="0" applyNumberFormat="1" applyFont="1" applyBorder="1" applyAlignment="1">
      <alignment horizontal="center" vertical="center"/>
    </xf>
    <xf numFmtId="174" fontId="4" fillId="0" borderId="19" xfId="0" applyNumberFormat="1" applyFont="1" applyBorder="1" applyAlignment="1">
      <alignment horizontal="center" vertical="center"/>
    </xf>
    <xf numFmtId="174" fontId="4" fillId="0" borderId="26" xfId="0" applyNumberFormat="1" applyFont="1" applyBorder="1" applyAlignment="1">
      <alignment horizontal="center" vertical="center"/>
    </xf>
    <xf numFmtId="174" fontId="4" fillId="0" borderId="19" xfId="0" applyNumberFormat="1" applyFont="1" applyFill="1" applyBorder="1" applyAlignment="1">
      <alignment horizontal="center" vertical="center"/>
    </xf>
    <xf numFmtId="174" fontId="2" fillId="0" borderId="21" xfId="0" applyNumberFormat="1" applyFont="1" applyBorder="1" applyAlignment="1">
      <alignment horizontal="center" vertical="center"/>
    </xf>
    <xf numFmtId="174" fontId="4" fillId="0" borderId="0" xfId="0" applyNumberFormat="1" applyFont="1" applyFill="1" applyBorder="1" applyAlignment="1">
      <alignment horizontal="center" vertical="center" wrapText="1"/>
    </xf>
    <xf numFmtId="174" fontId="4" fillId="0" borderId="26" xfId="0" applyNumberFormat="1" applyFont="1" applyFill="1" applyBorder="1" applyAlignment="1">
      <alignment horizontal="center" vertical="center"/>
    </xf>
    <xf numFmtId="174" fontId="4" fillId="0" borderId="21" xfId="0" applyNumberFormat="1" applyFont="1" applyBorder="1" applyAlignment="1">
      <alignment horizontal="center" vertical="center"/>
    </xf>
    <xf numFmtId="174" fontId="4" fillId="0" borderId="17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 applyProtection="1">
      <alignment vertical="center" wrapText="1"/>
      <protection/>
    </xf>
    <xf numFmtId="174" fontId="4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Fill="1" applyBorder="1" applyAlignment="1">
      <alignment horizontal="center" vertical="center"/>
    </xf>
    <xf numFmtId="174" fontId="4" fillId="0" borderId="22" xfId="0" applyNumberFormat="1" applyFont="1" applyBorder="1" applyAlignment="1">
      <alignment horizontal="center" vertical="center"/>
    </xf>
    <xf numFmtId="0" fontId="39" fillId="0" borderId="18" xfId="0" applyFont="1" applyFill="1" applyBorder="1" applyAlignment="1">
      <alignment horizontal="left" vertical="center" wrapText="1"/>
    </xf>
    <xf numFmtId="0" fontId="39" fillId="0" borderId="2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174" fontId="2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174" fontId="2" fillId="0" borderId="24" xfId="0" applyNumberFormat="1" applyFont="1" applyFill="1" applyBorder="1" applyAlignment="1">
      <alignment horizontal="center" vertical="center" wrapText="1"/>
    </xf>
    <xf numFmtId="174" fontId="2" fillId="0" borderId="21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left" vertical="center"/>
    </xf>
    <xf numFmtId="0" fontId="4" fillId="0" borderId="13" xfId="0" applyFont="1" applyFill="1" applyBorder="1" applyAlignment="1" applyProtection="1">
      <alignment vertical="center" wrapText="1"/>
      <protection/>
    </xf>
    <xf numFmtId="0" fontId="45" fillId="33" borderId="0" xfId="0" applyFont="1" applyFill="1" applyBorder="1" applyAlignment="1">
      <alignment vertical="center"/>
    </xf>
    <xf numFmtId="173" fontId="5" fillId="33" borderId="0" xfId="0" applyNumberFormat="1" applyFont="1" applyFill="1" applyBorder="1" applyAlignment="1">
      <alignment vertical="center"/>
    </xf>
    <xf numFmtId="173" fontId="5" fillId="33" borderId="0" xfId="0" applyNumberFormat="1" applyFont="1" applyFill="1" applyBorder="1" applyAlignment="1" applyProtection="1">
      <alignment vertical="center"/>
      <protection locked="0"/>
    </xf>
    <xf numFmtId="173" fontId="20" fillId="33" borderId="0" xfId="0" applyNumberFormat="1" applyFont="1" applyFill="1" applyBorder="1" applyAlignment="1">
      <alignment vertical="center"/>
    </xf>
    <xf numFmtId="173" fontId="3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center" wrapText="1"/>
    </xf>
    <xf numFmtId="173" fontId="45" fillId="33" borderId="0" xfId="0" applyNumberFormat="1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173" fontId="50" fillId="33" borderId="0" xfId="0" applyNumberFormat="1" applyFont="1" applyFill="1" applyBorder="1" applyAlignment="1">
      <alignment vertical="center"/>
    </xf>
    <xf numFmtId="173" fontId="20" fillId="33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46" fillId="0" borderId="27" xfId="0" applyFont="1" applyFill="1" applyBorder="1" applyAlignment="1">
      <alignment horizontal="center" vertical="center" wrapText="1"/>
    </xf>
    <xf numFmtId="174" fontId="2" fillId="0" borderId="28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174" fontId="2" fillId="0" borderId="23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 applyProtection="1">
      <alignment horizontal="left" wrapText="1"/>
      <protection/>
    </xf>
    <xf numFmtId="174" fontId="4" fillId="0" borderId="22" xfId="0" applyNumberFormat="1" applyFont="1" applyFill="1" applyBorder="1" applyAlignment="1">
      <alignment horizontal="center" vertical="center" wrapText="1"/>
    </xf>
    <xf numFmtId="174" fontId="2" fillId="0" borderId="16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/>
    </xf>
    <xf numFmtId="0" fontId="0" fillId="0" borderId="14" xfId="0" applyBorder="1" applyAlignment="1">
      <alignment/>
    </xf>
    <xf numFmtId="175" fontId="0" fillId="0" borderId="14" xfId="0" applyNumberFormat="1" applyBorder="1" applyAlignment="1">
      <alignment/>
    </xf>
    <xf numFmtId="174" fontId="4" fillId="34" borderId="14" xfId="0" applyNumberFormat="1" applyFont="1" applyFill="1" applyBorder="1" applyAlignment="1">
      <alignment horizontal="right" vertical="center" wrapText="1"/>
    </xf>
    <xf numFmtId="174" fontId="2" fillId="0" borderId="13" xfId="0" applyNumberFormat="1" applyFont="1" applyFill="1" applyBorder="1" applyAlignment="1">
      <alignment horizontal="center" vertical="center"/>
    </xf>
    <xf numFmtId="172" fontId="2" fillId="0" borderId="29" xfId="0" applyNumberFormat="1" applyFont="1" applyBorder="1" applyAlignment="1">
      <alignment horizontal="center" vertical="center"/>
    </xf>
    <xf numFmtId="172" fontId="2" fillId="0" borderId="30" xfId="0" applyNumberFormat="1" applyFont="1" applyBorder="1" applyAlignment="1">
      <alignment horizontal="center" vertical="center"/>
    </xf>
    <xf numFmtId="172" fontId="2" fillId="0" borderId="31" xfId="0" applyNumberFormat="1" applyFont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172" fontId="2" fillId="0" borderId="29" xfId="0" applyNumberFormat="1" applyFont="1" applyFill="1" applyBorder="1" applyAlignment="1">
      <alignment horizontal="center" vertical="center"/>
    </xf>
    <xf numFmtId="172" fontId="2" fillId="0" borderId="30" xfId="0" applyNumberFormat="1" applyFont="1" applyFill="1" applyBorder="1" applyAlignment="1">
      <alignment horizontal="center" vertical="center"/>
    </xf>
    <xf numFmtId="172" fontId="2" fillId="0" borderId="31" xfId="0" applyNumberFormat="1" applyFont="1" applyFill="1" applyBorder="1" applyAlignment="1">
      <alignment horizontal="center" vertical="center"/>
    </xf>
    <xf numFmtId="172" fontId="4" fillId="0" borderId="30" xfId="0" applyNumberFormat="1" applyFont="1" applyFill="1" applyBorder="1" applyAlignment="1">
      <alignment horizontal="center" vertical="center"/>
    </xf>
    <xf numFmtId="172" fontId="4" fillId="0" borderId="31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left" vertical="center" wrapText="1"/>
    </xf>
    <xf numFmtId="4" fontId="3" fillId="33" borderId="36" xfId="0" applyNumberFormat="1" applyFont="1" applyFill="1" applyBorder="1" applyAlignment="1">
      <alignment horizontal="left" vertical="center" wrapText="1"/>
    </xf>
    <xf numFmtId="173" fontId="4" fillId="33" borderId="29" xfId="0" applyNumberFormat="1" applyFont="1" applyFill="1" applyBorder="1" applyAlignment="1">
      <alignment horizontal="center" vertical="center"/>
    </xf>
    <xf numFmtId="173" fontId="4" fillId="33" borderId="30" xfId="0" applyNumberFormat="1" applyFont="1" applyFill="1" applyBorder="1" applyAlignment="1">
      <alignment horizontal="center" vertical="center"/>
    </xf>
    <xf numFmtId="173" fontId="4" fillId="33" borderId="31" xfId="0" applyNumberFormat="1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173" fontId="2" fillId="33" borderId="29" xfId="0" applyNumberFormat="1" applyFont="1" applyFill="1" applyBorder="1" applyAlignment="1">
      <alignment horizontal="center" vertical="center"/>
    </xf>
    <xf numFmtId="173" fontId="2" fillId="33" borderId="30" xfId="0" applyNumberFormat="1" applyFont="1" applyFill="1" applyBorder="1" applyAlignment="1">
      <alignment horizontal="center" vertical="center"/>
    </xf>
    <xf numFmtId="173" fontId="2" fillId="33" borderId="31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/>
    </xf>
    <xf numFmtId="173" fontId="2" fillId="0" borderId="30" xfId="0" applyNumberFormat="1" applyFont="1" applyFill="1" applyBorder="1" applyAlignment="1">
      <alignment horizontal="center" vertical="center"/>
    </xf>
    <xf numFmtId="173" fontId="2" fillId="0" borderId="31" xfId="0" applyNumberFormat="1" applyFont="1" applyFill="1" applyBorder="1" applyAlignment="1">
      <alignment horizontal="center" vertical="center"/>
    </xf>
    <xf numFmtId="49" fontId="3" fillId="0" borderId="36" xfId="0" applyNumberFormat="1" applyFont="1" applyFill="1" applyBorder="1" applyAlignment="1">
      <alignment horizontal="left" vertical="distributed"/>
    </xf>
    <xf numFmtId="0" fontId="3" fillId="0" borderId="36" xfId="0" applyFont="1" applyFill="1" applyBorder="1" applyAlignment="1">
      <alignment horizontal="left" vertical="distributed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00"/>
  <sheetViews>
    <sheetView zoomScale="90" zoomScaleNormal="90" zoomScalePageLayoutView="0" workbookViewId="0" topLeftCell="A5">
      <pane xSplit="2" ySplit="5" topLeftCell="C10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H301" sqref="A1:IV16384"/>
    </sheetView>
  </sheetViews>
  <sheetFormatPr defaultColWidth="9.00390625" defaultRowHeight="12.75"/>
  <cols>
    <col min="1" max="1" width="7.875" style="50" customWidth="1"/>
    <col min="2" max="2" width="44.25390625" style="56" customWidth="1"/>
    <col min="3" max="3" width="9.875" style="55" customWidth="1"/>
    <col min="4" max="4" width="9.375" style="55" customWidth="1"/>
    <col min="5" max="5" width="9.00390625" style="55" customWidth="1"/>
    <col min="6" max="6" width="6.125" style="57" customWidth="1"/>
    <col min="7" max="7" width="9.375" style="55" customWidth="1"/>
    <col min="8" max="8" width="9.75390625" style="55" customWidth="1"/>
    <col min="9" max="9" width="9.625" style="55" customWidth="1"/>
    <col min="10" max="10" width="5.375" style="55" customWidth="1"/>
    <col min="11" max="11" width="9.625" style="58" customWidth="1"/>
    <col min="12" max="12" width="9.375" style="58" customWidth="1"/>
    <col min="13" max="13" width="8.75390625" style="58" customWidth="1"/>
    <col min="14" max="14" width="5.875" style="58" customWidth="1"/>
    <col min="15" max="15" width="6.875" style="8" customWidth="1"/>
    <col min="16" max="16384" width="9.125" style="8" customWidth="1"/>
  </cols>
  <sheetData>
    <row r="1" spans="2:10" ht="12" customHeight="1" hidden="1">
      <c r="B1" s="51"/>
      <c r="C1" s="52"/>
      <c r="D1" s="52"/>
      <c r="E1" s="53"/>
      <c r="F1" s="54"/>
      <c r="G1" s="54"/>
      <c r="J1" s="55" t="s">
        <v>23</v>
      </c>
    </row>
    <row r="2" ht="15.75" customHeight="1" hidden="1">
      <c r="J2" s="55" t="s">
        <v>22</v>
      </c>
    </row>
    <row r="3" ht="15.75" customHeight="1" hidden="1">
      <c r="J3" s="55" t="s">
        <v>24</v>
      </c>
    </row>
    <row r="4" ht="15.75" customHeight="1" hidden="1"/>
    <row r="5" spans="1:14" s="63" customFormat="1" ht="27" customHeight="1">
      <c r="A5" s="328" t="s">
        <v>42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</row>
    <row r="6" spans="1:14" s="63" customFormat="1" ht="22.5" customHeight="1">
      <c r="A6" s="328" t="s">
        <v>460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</row>
    <row r="7" spans="1:14" ht="18.75" customHeight="1" thickBot="1">
      <c r="A7" s="338" t="s">
        <v>298</v>
      </c>
      <c r="B7" s="338"/>
      <c r="C7" s="338"/>
      <c r="D7" s="338"/>
      <c r="E7" s="338"/>
      <c r="F7" s="338"/>
      <c r="G7" s="338"/>
      <c r="H7" s="338"/>
      <c r="I7" s="338"/>
      <c r="J7" s="338"/>
      <c r="K7" s="338"/>
      <c r="L7" s="112"/>
      <c r="M7" s="70" t="s">
        <v>43</v>
      </c>
      <c r="N7" s="113"/>
    </row>
    <row r="8" spans="1:15" ht="20.25" customHeight="1">
      <c r="A8" s="331" t="s">
        <v>30</v>
      </c>
      <c r="B8" s="329" t="s">
        <v>31</v>
      </c>
      <c r="C8" s="333" t="s">
        <v>46</v>
      </c>
      <c r="D8" s="334"/>
      <c r="E8" s="334"/>
      <c r="F8" s="335"/>
      <c r="G8" s="333" t="s">
        <v>45</v>
      </c>
      <c r="H8" s="336"/>
      <c r="I8" s="336"/>
      <c r="J8" s="337"/>
      <c r="K8" s="325" t="s">
        <v>41</v>
      </c>
      <c r="L8" s="326"/>
      <c r="M8" s="326"/>
      <c r="N8" s="327"/>
      <c r="O8" s="245"/>
    </row>
    <row r="9" spans="1:15" s="50" customFormat="1" ht="18" customHeight="1" thickBot="1">
      <c r="A9" s="332"/>
      <c r="B9" s="330"/>
      <c r="C9" s="60" t="s">
        <v>15</v>
      </c>
      <c r="D9" s="59" t="s">
        <v>16</v>
      </c>
      <c r="E9" s="59" t="s">
        <v>26</v>
      </c>
      <c r="F9" s="61" t="s">
        <v>17</v>
      </c>
      <c r="G9" s="60" t="s">
        <v>15</v>
      </c>
      <c r="H9" s="59" t="s">
        <v>16</v>
      </c>
      <c r="I9" s="59" t="s">
        <v>27</v>
      </c>
      <c r="J9" s="62" t="s">
        <v>17</v>
      </c>
      <c r="K9" s="109" t="s">
        <v>18</v>
      </c>
      <c r="L9" s="110" t="s">
        <v>16</v>
      </c>
      <c r="M9" s="110" t="s">
        <v>26</v>
      </c>
      <c r="N9" s="111" t="s">
        <v>17</v>
      </c>
      <c r="O9" s="246"/>
    </row>
    <row r="10" spans="1:14" s="121" customFormat="1" ht="22.5" customHeight="1">
      <c r="A10" s="126" t="s">
        <v>48</v>
      </c>
      <c r="B10" s="127" t="s">
        <v>49</v>
      </c>
      <c r="C10" s="144">
        <f>C13+C179+C200</f>
        <v>58995978.599999994</v>
      </c>
      <c r="D10" s="144">
        <f>D13+D179+D200</f>
        <v>57385027.5</v>
      </c>
      <c r="E10" s="145">
        <f>D10-C10</f>
        <v>-1610951.099999994</v>
      </c>
      <c r="F10" s="146">
        <f>D10/C10*100</f>
        <v>97.26938829013679</v>
      </c>
      <c r="G10" s="144">
        <f>G13+G179+G200</f>
        <v>51474670.9</v>
      </c>
      <c r="H10" s="144">
        <f>H13+H179+H200</f>
        <v>49823298.1</v>
      </c>
      <c r="I10" s="145">
        <f>H10-G10</f>
        <v>-1651372.799999997</v>
      </c>
      <c r="J10" s="146">
        <f>H10/G10*100</f>
        <v>96.7918730297312</v>
      </c>
      <c r="K10" s="144">
        <f>K13+K179+K200</f>
        <v>15147258.600000001</v>
      </c>
      <c r="L10" s="144">
        <f>L13+L179+L200</f>
        <v>15118719.899999999</v>
      </c>
      <c r="M10" s="145">
        <f>L10-K10</f>
        <v>-28538.70000000298</v>
      </c>
      <c r="N10" s="146">
        <f>L10/K10*100</f>
        <v>99.81159164999002</v>
      </c>
    </row>
    <row r="11" spans="1:14" s="264" customFormat="1" ht="22.5" customHeight="1">
      <c r="A11" s="262"/>
      <c r="B11" s="261" t="s">
        <v>306</v>
      </c>
      <c r="C11" s="263">
        <f>C10-C179</f>
        <v>50827464.699999996</v>
      </c>
      <c r="D11" s="263">
        <f>D10-D179</f>
        <v>50362965.4</v>
      </c>
      <c r="E11" s="258">
        <f aca="true" t="shared" si="0" ref="E11:E69">D11-C11</f>
        <v>-464499.299999997</v>
      </c>
      <c r="F11" s="244">
        <f aca="true" t="shared" si="1" ref="F11:F69">D11/C11*100</f>
        <v>99.08612537976934</v>
      </c>
      <c r="G11" s="263">
        <f>G10-G179</f>
        <v>43306157</v>
      </c>
      <c r="H11" s="263">
        <f>H10-H179</f>
        <v>42801236</v>
      </c>
      <c r="I11" s="258">
        <f aca="true" t="shared" si="2" ref="I11:I69">H11-G11</f>
        <v>-504921</v>
      </c>
      <c r="J11" s="244">
        <f aca="true" t="shared" si="3" ref="J11:J69">H11/G11*100</f>
        <v>98.83406648158598</v>
      </c>
      <c r="K11" s="263">
        <f>K10-K179</f>
        <v>7521307.700000001</v>
      </c>
      <c r="L11" s="263">
        <f>L10-L179</f>
        <v>7561729.3999999985</v>
      </c>
      <c r="M11" s="258">
        <f aca="true" t="shared" si="4" ref="M11:M55">L11-K11</f>
        <v>40421.69999999739</v>
      </c>
      <c r="N11" s="244">
        <f>L11/K11*100</f>
        <v>100.53742914945491</v>
      </c>
    </row>
    <row r="12" spans="1:14" s="123" customFormat="1" ht="22.5" customHeight="1">
      <c r="A12" s="103"/>
      <c r="B12" s="122" t="s">
        <v>50</v>
      </c>
      <c r="C12" s="147">
        <f>C14+C201</f>
        <v>23998250.299999997</v>
      </c>
      <c r="D12" s="147">
        <f>D14+D201</f>
        <v>24223618.799999997</v>
      </c>
      <c r="E12" s="145">
        <f t="shared" si="0"/>
        <v>225368.5</v>
      </c>
      <c r="F12" s="146">
        <f t="shared" si="1"/>
        <v>100.93910388125254</v>
      </c>
      <c r="G12" s="147">
        <f>G14+G201</f>
        <v>17272376.5</v>
      </c>
      <c r="H12" s="147">
        <f>H14+H201</f>
        <v>17501955.3</v>
      </c>
      <c r="I12" s="145">
        <f t="shared" si="2"/>
        <v>229578.80000000075</v>
      </c>
      <c r="J12" s="146">
        <f t="shared" si="3"/>
        <v>101.32916741364456</v>
      </c>
      <c r="K12" s="147">
        <f>K14+K201</f>
        <v>6725873.800000001</v>
      </c>
      <c r="L12" s="147">
        <f>L14+L201</f>
        <v>6721663.5</v>
      </c>
      <c r="M12" s="145">
        <f t="shared" si="4"/>
        <v>-4210.300000000745</v>
      </c>
      <c r="N12" s="146">
        <f>L12/K12*100</f>
        <v>99.93740144217395</v>
      </c>
    </row>
    <row r="13" spans="1:14" s="95" customFormat="1" ht="22.5" customHeight="1">
      <c r="A13" s="96" t="s">
        <v>51</v>
      </c>
      <c r="B13" s="97" t="s">
        <v>52</v>
      </c>
      <c r="C13" s="149">
        <f>C16+C37+C50+C163+C176</f>
        <v>38967479.9</v>
      </c>
      <c r="D13" s="149">
        <f>D16+D37+D50+D163+D176</f>
        <v>39362731</v>
      </c>
      <c r="E13" s="145">
        <f t="shared" si="0"/>
        <v>395251.1000000015</v>
      </c>
      <c r="F13" s="146">
        <f t="shared" si="1"/>
        <v>101.01431014018436</v>
      </c>
      <c r="G13" s="149">
        <f>G16+G37+G50+G163+G176</f>
        <v>32663676.5</v>
      </c>
      <c r="H13" s="149">
        <f>H16+H37+H50+H163+H176</f>
        <v>33122191.799999997</v>
      </c>
      <c r="I13" s="145">
        <f t="shared" si="2"/>
        <v>458515.299999997</v>
      </c>
      <c r="J13" s="146">
        <f t="shared" si="3"/>
        <v>101.40374675826831</v>
      </c>
      <c r="K13" s="149">
        <f>K16+K37+K50+K163+K176</f>
        <v>6303803.4</v>
      </c>
      <c r="L13" s="149">
        <f>L16+L37+L50+L163+L176</f>
        <v>6240539.2</v>
      </c>
      <c r="M13" s="145">
        <f t="shared" si="4"/>
        <v>-63264.200000000186</v>
      </c>
      <c r="N13" s="146">
        <f>L13/K13*100</f>
        <v>98.99641222948038</v>
      </c>
    </row>
    <row r="14" spans="1:14" s="98" customFormat="1" ht="22.5" customHeight="1">
      <c r="A14" s="96"/>
      <c r="B14" s="97" t="s">
        <v>53</v>
      </c>
      <c r="C14" s="152">
        <f>G14+K14</f>
        <v>23352579.9</v>
      </c>
      <c r="D14" s="152">
        <f>H14+L14</f>
        <v>23476522.4</v>
      </c>
      <c r="E14" s="145">
        <f t="shared" si="0"/>
        <v>123942.5</v>
      </c>
      <c r="F14" s="146">
        <f t="shared" si="1"/>
        <v>100.53074435685798</v>
      </c>
      <c r="G14" s="151">
        <v>17048776.5</v>
      </c>
      <c r="H14" s="150">
        <v>17235983.2</v>
      </c>
      <c r="I14" s="145">
        <f t="shared" si="2"/>
        <v>187206.69999999925</v>
      </c>
      <c r="J14" s="146">
        <f t="shared" si="3"/>
        <v>101.09806530691512</v>
      </c>
      <c r="K14" s="150">
        <v>6303803.4</v>
      </c>
      <c r="L14" s="150">
        <v>6240539.2</v>
      </c>
      <c r="M14" s="145">
        <f t="shared" si="4"/>
        <v>-63264.200000000186</v>
      </c>
      <c r="N14" s="146">
        <f>L14/K14*100</f>
        <v>98.99641222948038</v>
      </c>
    </row>
    <row r="15" spans="1:14" s="98" customFormat="1" ht="22.5" customHeight="1">
      <c r="A15" s="96"/>
      <c r="B15" s="97" t="s">
        <v>185</v>
      </c>
      <c r="C15" s="152">
        <f>G15+K15</f>
        <v>15614900</v>
      </c>
      <c r="D15" s="152">
        <f>H15+L15</f>
        <v>15886208.6</v>
      </c>
      <c r="E15" s="145">
        <f t="shared" si="0"/>
        <v>271308.5999999996</v>
      </c>
      <c r="F15" s="146">
        <f t="shared" si="1"/>
        <v>101.73749815880986</v>
      </c>
      <c r="G15" s="151">
        <v>15614900</v>
      </c>
      <c r="H15" s="150">
        <v>15886208.6</v>
      </c>
      <c r="I15" s="145">
        <f t="shared" si="2"/>
        <v>271308.5999999996</v>
      </c>
      <c r="J15" s="146">
        <f t="shared" si="3"/>
        <v>101.73749815880986</v>
      </c>
      <c r="K15" s="150"/>
      <c r="L15" s="150"/>
      <c r="M15" s="145"/>
      <c r="N15" s="146"/>
    </row>
    <row r="16" spans="1:14" s="99" customFormat="1" ht="22.5" customHeight="1">
      <c r="A16" s="96" t="s">
        <v>54</v>
      </c>
      <c r="B16" s="97" t="s">
        <v>55</v>
      </c>
      <c r="C16" s="149">
        <f>C17+C26+C34</f>
        <v>12843014.700000001</v>
      </c>
      <c r="D16" s="149">
        <f>D17+D26+D34</f>
        <v>13110494.200000001</v>
      </c>
      <c r="E16" s="145">
        <f t="shared" si="0"/>
        <v>267479.5</v>
      </c>
      <c r="F16" s="146">
        <f t="shared" si="1"/>
        <v>102.08268468305965</v>
      </c>
      <c r="G16" s="149">
        <f>G17+G26+G34</f>
        <v>10184406.3</v>
      </c>
      <c r="H16" s="149">
        <f>H17+H26+H34</f>
        <v>10385500</v>
      </c>
      <c r="I16" s="145">
        <f t="shared" si="2"/>
        <v>201093.69999999925</v>
      </c>
      <c r="J16" s="146">
        <f t="shared" si="3"/>
        <v>101.97452550572339</v>
      </c>
      <c r="K16" s="149">
        <f>K17+K26+K34</f>
        <v>2658608.4</v>
      </c>
      <c r="L16" s="149">
        <f>L17+L26+L34</f>
        <v>2724994.2</v>
      </c>
      <c r="M16" s="145">
        <f t="shared" si="4"/>
        <v>66385.80000000028</v>
      </c>
      <c r="N16" s="146">
        <f>L16/K16*100</f>
        <v>102.49701309903332</v>
      </c>
    </row>
    <row r="17" spans="1:14" s="100" customFormat="1" ht="22.5" customHeight="1">
      <c r="A17" s="104">
        <v>1111</v>
      </c>
      <c r="B17" s="97" t="s">
        <v>55</v>
      </c>
      <c r="C17" s="149">
        <f>C18+C21+C23</f>
        <v>6154589.800000001</v>
      </c>
      <c r="D17" s="149">
        <f>D18+D21+D23</f>
        <v>6338581</v>
      </c>
      <c r="E17" s="145">
        <f t="shared" si="0"/>
        <v>183991.19999999925</v>
      </c>
      <c r="F17" s="146">
        <f t="shared" si="1"/>
        <v>102.98949574186081</v>
      </c>
      <c r="G17" s="149">
        <f>G18+G21+G23</f>
        <v>4878997.8</v>
      </c>
      <c r="H17" s="149">
        <f>H18+H21+H23</f>
        <v>5023786.1</v>
      </c>
      <c r="I17" s="145">
        <f t="shared" si="2"/>
        <v>144788.2999999998</v>
      </c>
      <c r="J17" s="146">
        <f t="shared" si="3"/>
        <v>102.96758280973195</v>
      </c>
      <c r="K17" s="149">
        <f>K18+K21+K23</f>
        <v>1275592</v>
      </c>
      <c r="L17" s="149">
        <f>L18+L21+L23</f>
        <v>1314794.9</v>
      </c>
      <c r="M17" s="145">
        <f t="shared" si="4"/>
        <v>39202.89999999991</v>
      </c>
      <c r="N17" s="146">
        <f>L17/K17*100</f>
        <v>103.0733102747587</v>
      </c>
    </row>
    <row r="18" spans="1:14" s="101" customFormat="1" ht="22.5" customHeight="1">
      <c r="A18" s="104">
        <v>11111</v>
      </c>
      <c r="B18" s="97" t="s">
        <v>56</v>
      </c>
      <c r="C18" s="149">
        <f>C19+C20</f>
        <v>3687800</v>
      </c>
      <c r="D18" s="149">
        <f>D19+D20</f>
        <v>3788932.5999999996</v>
      </c>
      <c r="E18" s="145">
        <f t="shared" si="0"/>
        <v>101132.59999999963</v>
      </c>
      <c r="F18" s="146">
        <f t="shared" si="1"/>
        <v>102.7423558761321</v>
      </c>
      <c r="G18" s="149">
        <f>G19+G20</f>
        <v>2412208</v>
      </c>
      <c r="H18" s="149">
        <f>H19+H20</f>
        <v>2474137.6999999997</v>
      </c>
      <c r="I18" s="145">
        <f t="shared" si="2"/>
        <v>61929.69999999972</v>
      </c>
      <c r="J18" s="146">
        <f t="shared" si="3"/>
        <v>102.56734493874491</v>
      </c>
      <c r="K18" s="149">
        <f>K19+K20</f>
        <v>1275592</v>
      </c>
      <c r="L18" s="149">
        <f>L19+L20</f>
        <v>1314794.9</v>
      </c>
      <c r="M18" s="145">
        <f t="shared" si="4"/>
        <v>39202.89999999991</v>
      </c>
      <c r="N18" s="146">
        <f>L18/K18*100</f>
        <v>103.0733102747587</v>
      </c>
    </row>
    <row r="19" spans="1:14" s="102" customFormat="1" ht="22.5" customHeight="1">
      <c r="A19" s="94">
        <v>11111100</v>
      </c>
      <c r="B19" s="91" t="s">
        <v>407</v>
      </c>
      <c r="C19" s="153">
        <f>G19+K19</f>
        <v>3687800</v>
      </c>
      <c r="D19" s="153">
        <f>H19+L19</f>
        <v>3782489.3</v>
      </c>
      <c r="E19" s="258">
        <f t="shared" si="0"/>
        <v>94689.29999999981</v>
      </c>
      <c r="F19" s="244">
        <f t="shared" si="1"/>
        <v>102.56763653126524</v>
      </c>
      <c r="G19" s="154">
        <v>2412208</v>
      </c>
      <c r="H19" s="154">
        <v>2469428.3</v>
      </c>
      <c r="I19" s="258">
        <f t="shared" si="2"/>
        <v>57220.299999999814</v>
      </c>
      <c r="J19" s="244">
        <f t="shared" si="3"/>
        <v>102.37211301844616</v>
      </c>
      <c r="K19" s="154">
        <v>1275592</v>
      </c>
      <c r="L19" s="154">
        <v>1313061</v>
      </c>
      <c r="M19" s="258">
        <f t="shared" si="4"/>
        <v>37469</v>
      </c>
      <c r="N19" s="244">
        <f>L19/K19*100</f>
        <v>102.93738123161637</v>
      </c>
    </row>
    <row r="20" spans="1:14" s="78" customFormat="1" ht="22.5" customHeight="1">
      <c r="A20" s="94">
        <v>11111200</v>
      </c>
      <c r="B20" s="91" t="s">
        <v>408</v>
      </c>
      <c r="C20" s="153"/>
      <c r="D20" s="153">
        <f>H20+L20</f>
        <v>6443.299999999999</v>
      </c>
      <c r="E20" s="258">
        <f t="shared" si="0"/>
        <v>6443.299999999999</v>
      </c>
      <c r="F20" s="244"/>
      <c r="G20" s="154"/>
      <c r="H20" s="154">
        <v>4709.4</v>
      </c>
      <c r="I20" s="258">
        <f t="shared" si="2"/>
        <v>4709.4</v>
      </c>
      <c r="J20" s="244"/>
      <c r="K20" s="154"/>
      <c r="L20" s="154">
        <v>1733.9</v>
      </c>
      <c r="M20" s="258">
        <f t="shared" si="4"/>
        <v>1733.9</v>
      </c>
      <c r="N20" s="244"/>
    </row>
    <row r="21" spans="1:14" s="79" customFormat="1" ht="22.5" customHeight="1">
      <c r="A21" s="104">
        <v>11112</v>
      </c>
      <c r="B21" s="97" t="s">
        <v>313</v>
      </c>
      <c r="C21" s="152">
        <f>C22</f>
        <v>526818.9</v>
      </c>
      <c r="D21" s="152">
        <f>D22</f>
        <v>618093.3</v>
      </c>
      <c r="E21" s="145">
        <f t="shared" si="0"/>
        <v>91274.40000000002</v>
      </c>
      <c r="F21" s="146">
        <f t="shared" si="1"/>
        <v>117.32557431026108</v>
      </c>
      <c r="G21" s="152">
        <f>G22</f>
        <v>526818.9</v>
      </c>
      <c r="H21" s="152">
        <f>H22</f>
        <v>618093.3</v>
      </c>
      <c r="I21" s="145">
        <f t="shared" si="2"/>
        <v>91274.40000000002</v>
      </c>
      <c r="J21" s="146">
        <f t="shared" si="3"/>
        <v>117.32557431026108</v>
      </c>
      <c r="K21" s="152"/>
      <c r="L21" s="152"/>
      <c r="M21" s="145"/>
      <c r="N21" s="146"/>
    </row>
    <row r="22" spans="1:14" s="102" customFormat="1" ht="22.5" customHeight="1">
      <c r="A22" s="94">
        <v>11112100</v>
      </c>
      <c r="B22" s="91" t="s">
        <v>313</v>
      </c>
      <c r="C22" s="153">
        <f>G22+K22</f>
        <v>526818.9</v>
      </c>
      <c r="D22" s="153">
        <f>H22+L22</f>
        <v>618093.3</v>
      </c>
      <c r="E22" s="258">
        <f t="shared" si="0"/>
        <v>91274.40000000002</v>
      </c>
      <c r="F22" s="244">
        <f t="shared" si="1"/>
        <v>117.32557431026108</v>
      </c>
      <c r="G22" s="154">
        <v>526818.9</v>
      </c>
      <c r="H22" s="154">
        <v>618093.3</v>
      </c>
      <c r="I22" s="258">
        <f t="shared" si="2"/>
        <v>91274.40000000002</v>
      </c>
      <c r="J22" s="244">
        <f t="shared" si="3"/>
        <v>117.32557431026108</v>
      </c>
      <c r="K22" s="154"/>
      <c r="L22" s="154"/>
      <c r="M22" s="258"/>
      <c r="N22" s="244"/>
    </row>
    <row r="23" spans="1:14" s="76" customFormat="1" ht="22.5" customHeight="1">
      <c r="A23" s="104">
        <v>11113</v>
      </c>
      <c r="B23" s="97" t="s">
        <v>57</v>
      </c>
      <c r="C23" s="149">
        <f>C24+C25</f>
        <v>1939970.9</v>
      </c>
      <c r="D23" s="149">
        <f>D24+D25</f>
        <v>1931555.1</v>
      </c>
      <c r="E23" s="145">
        <f t="shared" si="0"/>
        <v>-8415.799999999814</v>
      </c>
      <c r="F23" s="146">
        <f t="shared" si="1"/>
        <v>99.5661893691292</v>
      </c>
      <c r="G23" s="149">
        <f>G24+G25</f>
        <v>1939970.9</v>
      </c>
      <c r="H23" s="149">
        <f>H24+H25</f>
        <v>1931555.1</v>
      </c>
      <c r="I23" s="145">
        <f t="shared" si="2"/>
        <v>-8415.799999999814</v>
      </c>
      <c r="J23" s="146">
        <f t="shared" si="3"/>
        <v>99.5661893691292</v>
      </c>
      <c r="K23" s="149"/>
      <c r="L23" s="149"/>
      <c r="M23" s="145"/>
      <c r="N23" s="146"/>
    </row>
    <row r="24" spans="1:14" s="78" customFormat="1" ht="22.5" customHeight="1">
      <c r="A24" s="94">
        <v>11113100</v>
      </c>
      <c r="B24" s="91" t="s">
        <v>57</v>
      </c>
      <c r="C24" s="153">
        <f>G24+K24</f>
        <v>1851490.9</v>
      </c>
      <c r="D24" s="153">
        <f>H24+L24</f>
        <v>1830758.6</v>
      </c>
      <c r="E24" s="258">
        <f t="shared" si="0"/>
        <v>-20732.299999999814</v>
      </c>
      <c r="F24" s="244">
        <f t="shared" si="1"/>
        <v>98.88023754262039</v>
      </c>
      <c r="G24" s="154">
        <v>1851490.9</v>
      </c>
      <c r="H24" s="154">
        <v>1830758.6</v>
      </c>
      <c r="I24" s="258">
        <f t="shared" si="2"/>
        <v>-20732.299999999814</v>
      </c>
      <c r="J24" s="244">
        <f t="shared" si="3"/>
        <v>98.88023754262039</v>
      </c>
      <c r="K24" s="154"/>
      <c r="L24" s="154"/>
      <c r="M24" s="258"/>
      <c r="N24" s="244"/>
    </row>
    <row r="25" spans="1:14" s="78" customFormat="1" ht="22.5" customHeight="1">
      <c r="A25" s="94">
        <v>11113200</v>
      </c>
      <c r="B25" s="91" t="s">
        <v>10</v>
      </c>
      <c r="C25" s="153">
        <f>G25+K25</f>
        <v>88480</v>
      </c>
      <c r="D25" s="153">
        <f>H25+L25</f>
        <v>100796.5</v>
      </c>
      <c r="E25" s="258">
        <f t="shared" si="0"/>
        <v>12316.5</v>
      </c>
      <c r="F25" s="244">
        <f t="shared" si="1"/>
        <v>113.92009493670886</v>
      </c>
      <c r="G25" s="154">
        <v>88480</v>
      </c>
      <c r="H25" s="154">
        <v>100796.5</v>
      </c>
      <c r="I25" s="258">
        <f t="shared" si="2"/>
        <v>12316.5</v>
      </c>
      <c r="J25" s="244">
        <f t="shared" si="3"/>
        <v>113.92009493670886</v>
      </c>
      <c r="K25" s="154"/>
      <c r="L25" s="154"/>
      <c r="M25" s="258"/>
      <c r="N25" s="244"/>
    </row>
    <row r="26" spans="1:14" s="76" customFormat="1" ht="22.5" customHeight="1">
      <c r="A26" s="104">
        <v>1112</v>
      </c>
      <c r="B26" s="97" t="s">
        <v>409</v>
      </c>
      <c r="C26" s="149">
        <f>C27+C29+C32</f>
        <v>2455824.9</v>
      </c>
      <c r="D26" s="149">
        <f>D27+D29+D32</f>
        <v>2407903.8000000003</v>
      </c>
      <c r="E26" s="145">
        <f t="shared" si="0"/>
        <v>-47921.09999999963</v>
      </c>
      <c r="F26" s="146">
        <f t="shared" si="1"/>
        <v>98.04867602735034</v>
      </c>
      <c r="G26" s="149">
        <f>G27+G29+G32</f>
        <v>1072808.5</v>
      </c>
      <c r="H26" s="149">
        <f>H27+H29+H32</f>
        <v>997704.5</v>
      </c>
      <c r="I26" s="145">
        <f t="shared" si="2"/>
        <v>-75104</v>
      </c>
      <c r="J26" s="146">
        <f t="shared" si="3"/>
        <v>92.99930975565537</v>
      </c>
      <c r="K26" s="149">
        <f>K27+K29+K32</f>
        <v>1383016.4</v>
      </c>
      <c r="L26" s="149">
        <f>L27+L29+L32</f>
        <v>1410199.3000000003</v>
      </c>
      <c r="M26" s="145">
        <f t="shared" si="4"/>
        <v>27182.900000000373</v>
      </c>
      <c r="N26" s="146">
        <f aca="true" t="shared" si="5" ref="N26:N38">L26/K26*100</f>
        <v>101.96547922352912</v>
      </c>
    </row>
    <row r="27" spans="1:14" s="79" customFormat="1" ht="22.5" customHeight="1">
      <c r="A27" s="105">
        <v>11121</v>
      </c>
      <c r="B27" s="106" t="s">
        <v>314</v>
      </c>
      <c r="C27" s="152">
        <f>C28</f>
        <v>100000</v>
      </c>
      <c r="D27" s="152">
        <f>D28</f>
        <v>130972.1</v>
      </c>
      <c r="E27" s="145">
        <f t="shared" si="0"/>
        <v>30972.100000000006</v>
      </c>
      <c r="F27" s="146">
        <f t="shared" si="1"/>
        <v>130.9721</v>
      </c>
      <c r="G27" s="152"/>
      <c r="H27" s="152"/>
      <c r="I27" s="145"/>
      <c r="J27" s="146"/>
      <c r="K27" s="152">
        <f>K28</f>
        <v>100000</v>
      </c>
      <c r="L27" s="152">
        <f>L28</f>
        <v>130972.1</v>
      </c>
      <c r="M27" s="145">
        <f t="shared" si="4"/>
        <v>30972.100000000006</v>
      </c>
      <c r="N27" s="146">
        <f t="shared" si="5"/>
        <v>130.9721</v>
      </c>
    </row>
    <row r="28" spans="1:14" s="79" customFormat="1" ht="22.5" customHeight="1">
      <c r="A28" s="94">
        <v>11121100</v>
      </c>
      <c r="B28" s="91" t="s">
        <v>39</v>
      </c>
      <c r="C28" s="153">
        <f aca="true" t="shared" si="6" ref="C28:D33">G28+K28</f>
        <v>100000</v>
      </c>
      <c r="D28" s="153">
        <f t="shared" si="6"/>
        <v>130972.1</v>
      </c>
      <c r="E28" s="258">
        <f t="shared" si="0"/>
        <v>30972.100000000006</v>
      </c>
      <c r="F28" s="244">
        <f t="shared" si="1"/>
        <v>130.9721</v>
      </c>
      <c r="G28" s="154"/>
      <c r="H28" s="154"/>
      <c r="I28" s="258"/>
      <c r="J28" s="244"/>
      <c r="K28" s="154">
        <v>100000</v>
      </c>
      <c r="L28" s="154">
        <v>130972.1</v>
      </c>
      <c r="M28" s="258">
        <f t="shared" si="4"/>
        <v>30972.100000000006</v>
      </c>
      <c r="N28" s="244">
        <f t="shared" si="5"/>
        <v>130.9721</v>
      </c>
    </row>
    <row r="29" spans="1:14" s="79" customFormat="1" ht="22.5" customHeight="1">
      <c r="A29" s="105">
        <v>11122</v>
      </c>
      <c r="B29" s="106" t="s">
        <v>410</v>
      </c>
      <c r="C29" s="152">
        <f>C30+C31</f>
        <v>1503094</v>
      </c>
      <c r="D29" s="152">
        <f>D30+D31</f>
        <v>1492668.6</v>
      </c>
      <c r="E29" s="145">
        <f t="shared" si="0"/>
        <v>-10425.399999999907</v>
      </c>
      <c r="F29" s="146">
        <f t="shared" si="1"/>
        <v>99.30640399070185</v>
      </c>
      <c r="G29" s="152">
        <f>G30+G31</f>
        <v>261547</v>
      </c>
      <c r="H29" s="152">
        <f>H30+H31</f>
        <v>259333</v>
      </c>
      <c r="I29" s="145">
        <f t="shared" si="2"/>
        <v>-2214</v>
      </c>
      <c r="J29" s="146">
        <f t="shared" si="3"/>
        <v>99.15349822402857</v>
      </c>
      <c r="K29" s="152">
        <f>K30+K31</f>
        <v>1241547</v>
      </c>
      <c r="L29" s="152">
        <f>L30+L31</f>
        <v>1233335.6</v>
      </c>
      <c r="M29" s="145">
        <f t="shared" si="4"/>
        <v>-8211.399999999907</v>
      </c>
      <c r="N29" s="146">
        <f t="shared" si="5"/>
        <v>99.33861545314032</v>
      </c>
    </row>
    <row r="30" spans="1:14" s="79" customFormat="1" ht="22.5" customHeight="1">
      <c r="A30" s="94">
        <v>11122100</v>
      </c>
      <c r="B30" s="91" t="s">
        <v>411</v>
      </c>
      <c r="C30" s="153">
        <f t="shared" si="6"/>
        <v>523094</v>
      </c>
      <c r="D30" s="153">
        <f t="shared" si="6"/>
        <v>518666</v>
      </c>
      <c r="E30" s="258">
        <f t="shared" si="0"/>
        <v>-4428</v>
      </c>
      <c r="F30" s="244">
        <f t="shared" si="1"/>
        <v>99.15349822402857</v>
      </c>
      <c r="G30" s="154">
        <v>261547</v>
      </c>
      <c r="H30" s="154">
        <v>259333</v>
      </c>
      <c r="I30" s="258">
        <f t="shared" si="2"/>
        <v>-2214</v>
      </c>
      <c r="J30" s="244">
        <f t="shared" si="3"/>
        <v>99.15349822402857</v>
      </c>
      <c r="K30" s="154">
        <v>261547</v>
      </c>
      <c r="L30" s="154">
        <v>259333</v>
      </c>
      <c r="M30" s="258">
        <f t="shared" si="4"/>
        <v>-2214</v>
      </c>
      <c r="N30" s="244">
        <f t="shared" si="5"/>
        <v>99.15349822402857</v>
      </c>
    </row>
    <row r="31" spans="1:14" s="79" customFormat="1" ht="22.5" customHeight="1">
      <c r="A31" s="94">
        <v>11122200</v>
      </c>
      <c r="B31" s="91" t="s">
        <v>412</v>
      </c>
      <c r="C31" s="153">
        <f>G31+K31</f>
        <v>980000</v>
      </c>
      <c r="D31" s="153">
        <f>H31+L31</f>
        <v>974002.6</v>
      </c>
      <c r="E31" s="258">
        <f>D31-C31</f>
        <v>-5997.400000000023</v>
      </c>
      <c r="F31" s="244">
        <f>D31/C31*100</f>
        <v>99.38802040816326</v>
      </c>
      <c r="G31" s="154"/>
      <c r="H31" s="154"/>
      <c r="I31" s="258"/>
      <c r="J31" s="244"/>
      <c r="K31" s="154">
        <v>980000</v>
      </c>
      <c r="L31" s="154">
        <v>974002.6</v>
      </c>
      <c r="M31" s="258">
        <f>L31-K31</f>
        <v>-5997.400000000023</v>
      </c>
      <c r="N31" s="244">
        <f t="shared" si="5"/>
        <v>99.38802040816326</v>
      </c>
    </row>
    <row r="32" spans="1:14" s="79" customFormat="1" ht="22.5" customHeight="1">
      <c r="A32" s="104">
        <v>11123</v>
      </c>
      <c r="B32" s="97" t="s">
        <v>413</v>
      </c>
      <c r="C32" s="152">
        <f>C33</f>
        <v>852730.9</v>
      </c>
      <c r="D32" s="152">
        <f>D33</f>
        <v>784263.1</v>
      </c>
      <c r="E32" s="145">
        <f t="shared" si="0"/>
        <v>-68467.80000000005</v>
      </c>
      <c r="F32" s="146">
        <f t="shared" si="1"/>
        <v>91.97076123311587</v>
      </c>
      <c r="G32" s="152">
        <f>G33</f>
        <v>811261.5</v>
      </c>
      <c r="H32" s="152">
        <f>H33</f>
        <v>738371.5</v>
      </c>
      <c r="I32" s="145">
        <f t="shared" si="2"/>
        <v>-72890</v>
      </c>
      <c r="J32" s="146">
        <f t="shared" si="3"/>
        <v>91.01522751911683</v>
      </c>
      <c r="K32" s="152">
        <f>K33</f>
        <v>41469.4</v>
      </c>
      <c r="L32" s="152">
        <f>L33</f>
        <v>45891.6</v>
      </c>
      <c r="M32" s="145">
        <f t="shared" si="4"/>
        <v>4422.199999999997</v>
      </c>
      <c r="N32" s="146">
        <f t="shared" si="5"/>
        <v>110.6637665362894</v>
      </c>
    </row>
    <row r="33" spans="1:14" s="79" customFormat="1" ht="22.5" customHeight="1">
      <c r="A33" s="94">
        <v>11123100</v>
      </c>
      <c r="B33" s="91" t="s">
        <v>413</v>
      </c>
      <c r="C33" s="153">
        <f t="shared" si="6"/>
        <v>852730.9</v>
      </c>
      <c r="D33" s="153">
        <f t="shared" si="6"/>
        <v>784263.1</v>
      </c>
      <c r="E33" s="258">
        <f t="shared" si="0"/>
        <v>-68467.80000000005</v>
      </c>
      <c r="F33" s="244">
        <f t="shared" si="1"/>
        <v>91.97076123311587</v>
      </c>
      <c r="G33" s="154">
        <v>811261.5</v>
      </c>
      <c r="H33" s="154">
        <v>738371.5</v>
      </c>
      <c r="I33" s="258">
        <f t="shared" si="2"/>
        <v>-72890</v>
      </c>
      <c r="J33" s="244">
        <f t="shared" si="3"/>
        <v>91.01522751911683</v>
      </c>
      <c r="K33" s="154">
        <v>41469.4</v>
      </c>
      <c r="L33" s="154">
        <v>45891.6</v>
      </c>
      <c r="M33" s="258">
        <f t="shared" si="4"/>
        <v>4422.199999999997</v>
      </c>
      <c r="N33" s="244">
        <f t="shared" si="5"/>
        <v>110.6637665362894</v>
      </c>
    </row>
    <row r="34" spans="1:14" s="79" customFormat="1" ht="22.5" customHeight="1">
      <c r="A34" s="104">
        <v>1113</v>
      </c>
      <c r="B34" s="97" t="s">
        <v>477</v>
      </c>
      <c r="C34" s="152">
        <f>C35</f>
        <v>4232600</v>
      </c>
      <c r="D34" s="152">
        <f>D35</f>
        <v>4364009.4</v>
      </c>
      <c r="E34" s="145">
        <f t="shared" si="0"/>
        <v>131409.40000000037</v>
      </c>
      <c r="F34" s="146">
        <f t="shared" si="1"/>
        <v>103.10469687662432</v>
      </c>
      <c r="G34" s="152">
        <f>G35</f>
        <v>4232600</v>
      </c>
      <c r="H34" s="152">
        <f>H35</f>
        <v>4364009.4</v>
      </c>
      <c r="I34" s="145">
        <f t="shared" si="2"/>
        <v>131409.40000000037</v>
      </c>
      <c r="J34" s="146">
        <f t="shared" si="3"/>
        <v>103.10469687662432</v>
      </c>
      <c r="K34" s="152"/>
      <c r="L34" s="152"/>
      <c r="M34" s="145"/>
      <c r="N34" s="146"/>
    </row>
    <row r="35" spans="1:14" s="79" customFormat="1" ht="22.5" customHeight="1">
      <c r="A35" s="104">
        <v>11131</v>
      </c>
      <c r="B35" s="97" t="s">
        <v>478</v>
      </c>
      <c r="C35" s="152">
        <f>C36</f>
        <v>4232600</v>
      </c>
      <c r="D35" s="152">
        <f>D36</f>
        <v>4364009.4</v>
      </c>
      <c r="E35" s="145">
        <f t="shared" si="0"/>
        <v>131409.40000000037</v>
      </c>
      <c r="F35" s="146">
        <f t="shared" si="1"/>
        <v>103.10469687662432</v>
      </c>
      <c r="G35" s="152">
        <f>G36</f>
        <v>4232600</v>
      </c>
      <c r="H35" s="152">
        <f>H36</f>
        <v>4364009.4</v>
      </c>
      <c r="I35" s="145">
        <f t="shared" si="2"/>
        <v>131409.40000000037</v>
      </c>
      <c r="J35" s="146">
        <f t="shared" si="3"/>
        <v>103.10469687662432</v>
      </c>
      <c r="K35" s="152"/>
      <c r="L35" s="152"/>
      <c r="M35" s="145"/>
      <c r="N35" s="146"/>
    </row>
    <row r="36" spans="1:14" s="79" customFormat="1" ht="22.5" customHeight="1">
      <c r="A36" s="94">
        <v>11131100</v>
      </c>
      <c r="B36" s="91" t="s">
        <v>478</v>
      </c>
      <c r="C36" s="153">
        <f>G36+K36</f>
        <v>4232600</v>
      </c>
      <c r="D36" s="153">
        <f>H36+L36</f>
        <v>4364009.4</v>
      </c>
      <c r="E36" s="258">
        <f>D36-C36</f>
        <v>131409.40000000037</v>
      </c>
      <c r="F36" s="244">
        <f>D36/C36*100</f>
        <v>103.10469687662432</v>
      </c>
      <c r="G36" s="154">
        <v>4232600</v>
      </c>
      <c r="H36" s="154">
        <v>4364009.4</v>
      </c>
      <c r="I36" s="258">
        <f>H36-G36</f>
        <v>131409.40000000037</v>
      </c>
      <c r="J36" s="244">
        <f>H36/G36*100</f>
        <v>103.10469687662432</v>
      </c>
      <c r="K36" s="154"/>
      <c r="L36" s="154"/>
      <c r="M36" s="258"/>
      <c r="N36" s="244"/>
    </row>
    <row r="37" spans="1:14" s="75" customFormat="1" ht="22.5" customHeight="1">
      <c r="A37" s="96" t="s">
        <v>58</v>
      </c>
      <c r="B37" s="97" t="s">
        <v>59</v>
      </c>
      <c r="C37" s="149">
        <f>C38+C45</f>
        <v>1598948</v>
      </c>
      <c r="D37" s="149">
        <f>D38+D45</f>
        <v>1664138.6</v>
      </c>
      <c r="E37" s="145">
        <f t="shared" si="0"/>
        <v>65190.60000000009</v>
      </c>
      <c r="F37" s="146">
        <f t="shared" si="1"/>
        <v>104.07709318877163</v>
      </c>
      <c r="G37" s="149"/>
      <c r="H37" s="149"/>
      <c r="I37" s="145"/>
      <c r="J37" s="146"/>
      <c r="K37" s="149">
        <f>K38+K45</f>
        <v>1598948</v>
      </c>
      <c r="L37" s="149">
        <f>L38+L45</f>
        <v>1664138.6</v>
      </c>
      <c r="M37" s="145">
        <f t="shared" si="4"/>
        <v>65190.60000000009</v>
      </c>
      <c r="N37" s="146">
        <f t="shared" si="5"/>
        <v>104.07709318877163</v>
      </c>
    </row>
    <row r="38" spans="1:14" s="76" customFormat="1" ht="22.5" customHeight="1">
      <c r="A38" s="96" t="s">
        <v>60</v>
      </c>
      <c r="B38" s="97" t="s">
        <v>414</v>
      </c>
      <c r="C38" s="149">
        <f>C39+C42</f>
        <v>843500</v>
      </c>
      <c r="D38" s="149">
        <f>D39+D42</f>
        <v>865301.1000000001</v>
      </c>
      <c r="E38" s="145">
        <f t="shared" si="0"/>
        <v>21801.100000000093</v>
      </c>
      <c r="F38" s="146">
        <f t="shared" si="1"/>
        <v>102.58459988144637</v>
      </c>
      <c r="G38" s="149"/>
      <c r="H38" s="149"/>
      <c r="I38" s="145"/>
      <c r="J38" s="146"/>
      <c r="K38" s="149">
        <f>K39+K42</f>
        <v>843500</v>
      </c>
      <c r="L38" s="149">
        <f>L39+L42</f>
        <v>865301.1000000001</v>
      </c>
      <c r="M38" s="145">
        <f t="shared" si="4"/>
        <v>21801.100000000093</v>
      </c>
      <c r="N38" s="146">
        <f t="shared" si="5"/>
        <v>102.58459988144637</v>
      </c>
    </row>
    <row r="39" spans="1:14" s="79" customFormat="1" ht="22.5" customHeight="1">
      <c r="A39" s="105">
        <v>11311</v>
      </c>
      <c r="B39" s="106" t="s">
        <v>315</v>
      </c>
      <c r="C39" s="152">
        <f>C40+C41</f>
        <v>400000</v>
      </c>
      <c r="D39" s="152">
        <f>D40+D41</f>
        <v>464680.10000000003</v>
      </c>
      <c r="E39" s="145">
        <f t="shared" si="0"/>
        <v>64680.100000000035</v>
      </c>
      <c r="F39" s="146"/>
      <c r="G39" s="152"/>
      <c r="H39" s="152"/>
      <c r="I39" s="145"/>
      <c r="J39" s="146"/>
      <c r="K39" s="152">
        <f>K40+K41</f>
        <v>400000</v>
      </c>
      <c r="L39" s="152">
        <f>L40+L41</f>
        <v>464680.10000000003</v>
      </c>
      <c r="M39" s="145">
        <f t="shared" si="4"/>
        <v>64680.100000000035</v>
      </c>
      <c r="N39" s="146"/>
    </row>
    <row r="40" spans="1:14" s="79" customFormat="1" ht="22.5" customHeight="1">
      <c r="A40" s="94">
        <v>11311100</v>
      </c>
      <c r="B40" s="91" t="s">
        <v>415</v>
      </c>
      <c r="C40" s="153">
        <f>G40+K40</f>
        <v>53806.7</v>
      </c>
      <c r="D40" s="153">
        <f>H40+L40</f>
        <v>46940.4</v>
      </c>
      <c r="E40" s="258">
        <f t="shared" si="0"/>
        <v>-6866.299999999996</v>
      </c>
      <c r="F40" s="244"/>
      <c r="G40" s="154"/>
      <c r="H40" s="154"/>
      <c r="I40" s="258"/>
      <c r="J40" s="244"/>
      <c r="K40" s="154">
        <v>53806.7</v>
      </c>
      <c r="L40" s="154">
        <v>46940.4</v>
      </c>
      <c r="M40" s="258">
        <f t="shared" si="4"/>
        <v>-6866.299999999996</v>
      </c>
      <c r="N40" s="244"/>
    </row>
    <row r="41" spans="1:14" s="79" customFormat="1" ht="22.5" customHeight="1">
      <c r="A41" s="94">
        <v>11311200</v>
      </c>
      <c r="B41" s="91" t="s">
        <v>416</v>
      </c>
      <c r="C41" s="153">
        <f>G41+K41</f>
        <v>346193.3</v>
      </c>
      <c r="D41" s="153">
        <f>H41+L41</f>
        <v>417739.7</v>
      </c>
      <c r="E41" s="258">
        <f t="shared" si="0"/>
        <v>71546.40000000002</v>
      </c>
      <c r="F41" s="244"/>
      <c r="G41" s="154"/>
      <c r="H41" s="154"/>
      <c r="I41" s="258"/>
      <c r="J41" s="244"/>
      <c r="K41" s="154">
        <v>346193.3</v>
      </c>
      <c r="L41" s="154">
        <v>417739.7</v>
      </c>
      <c r="M41" s="258">
        <f t="shared" si="4"/>
        <v>71546.40000000002</v>
      </c>
      <c r="N41" s="244"/>
    </row>
    <row r="42" spans="1:14" s="77" customFormat="1" ht="22.5" customHeight="1">
      <c r="A42" s="104">
        <v>11312</v>
      </c>
      <c r="B42" s="97" t="s">
        <v>417</v>
      </c>
      <c r="C42" s="149">
        <f>C43+C44</f>
        <v>443500</v>
      </c>
      <c r="D42" s="149">
        <f>D43+D44</f>
        <v>400621</v>
      </c>
      <c r="E42" s="145">
        <f t="shared" si="0"/>
        <v>-42879</v>
      </c>
      <c r="F42" s="146">
        <f t="shared" si="1"/>
        <v>90.33167981961668</v>
      </c>
      <c r="G42" s="149"/>
      <c r="H42" s="149"/>
      <c r="I42" s="145"/>
      <c r="J42" s="146"/>
      <c r="K42" s="149">
        <f>K43+K44</f>
        <v>443500</v>
      </c>
      <c r="L42" s="149">
        <f>L43+L44</f>
        <v>400621</v>
      </c>
      <c r="M42" s="145">
        <f t="shared" si="4"/>
        <v>-42879</v>
      </c>
      <c r="N42" s="146">
        <f aca="true" t="shared" si="7" ref="N42:N51">L42/K42*100</f>
        <v>90.33167981961668</v>
      </c>
    </row>
    <row r="43" spans="1:14" s="77" customFormat="1" ht="22.5" customHeight="1">
      <c r="A43" s="299">
        <v>11312100</v>
      </c>
      <c r="B43" s="300" t="s">
        <v>457</v>
      </c>
      <c r="C43" s="153">
        <f>G43+K43</f>
        <v>443500</v>
      </c>
      <c r="D43" s="153">
        <f>H43+L43</f>
        <v>400621</v>
      </c>
      <c r="E43" s="258">
        <f>D43-C43</f>
        <v>-42879</v>
      </c>
      <c r="F43" s="244">
        <f>D43/C43*100</f>
        <v>90.33167981961668</v>
      </c>
      <c r="G43" s="154"/>
      <c r="H43" s="154"/>
      <c r="I43" s="258"/>
      <c r="J43" s="244"/>
      <c r="K43" s="154">
        <v>443500</v>
      </c>
      <c r="L43" s="154">
        <v>400621</v>
      </c>
      <c r="M43" s="258">
        <f>L43-K43</f>
        <v>-42879</v>
      </c>
      <c r="N43" s="244">
        <f t="shared" si="7"/>
        <v>90.33167981961668</v>
      </c>
    </row>
    <row r="44" spans="1:14" s="77" customFormat="1" ht="22.5" customHeight="1" hidden="1">
      <c r="A44" s="94">
        <v>11312120</v>
      </c>
      <c r="B44" s="91" t="s">
        <v>418</v>
      </c>
      <c r="C44" s="153">
        <f>G44+K44</f>
        <v>0</v>
      </c>
      <c r="D44" s="153">
        <f>H44+L44</f>
        <v>0</v>
      </c>
      <c r="E44" s="258">
        <f>D44-C44</f>
        <v>0</v>
      </c>
      <c r="F44" s="244" t="e">
        <f>D44/C44*100</f>
        <v>#DIV/0!</v>
      </c>
      <c r="G44" s="154"/>
      <c r="H44" s="154"/>
      <c r="I44" s="258"/>
      <c r="J44" s="244"/>
      <c r="K44" s="154"/>
      <c r="L44" s="154"/>
      <c r="M44" s="258">
        <f>L44-K44</f>
        <v>0</v>
      </c>
      <c r="N44" s="244" t="e">
        <f t="shared" si="7"/>
        <v>#DIV/0!</v>
      </c>
    </row>
    <row r="45" spans="1:14" s="77" customFormat="1" ht="22.5" customHeight="1">
      <c r="A45" s="104">
        <v>1132</v>
      </c>
      <c r="B45" s="97" t="s">
        <v>13</v>
      </c>
      <c r="C45" s="149">
        <f>C46</f>
        <v>755448</v>
      </c>
      <c r="D45" s="149">
        <f>D46</f>
        <v>798837.5</v>
      </c>
      <c r="E45" s="145">
        <f>D45-C45</f>
        <v>43389.5</v>
      </c>
      <c r="F45" s="146">
        <f>D45/C45*100</f>
        <v>105.74354555177854</v>
      </c>
      <c r="G45" s="149"/>
      <c r="H45" s="149"/>
      <c r="I45" s="145"/>
      <c r="J45" s="146"/>
      <c r="K45" s="149">
        <f>K46</f>
        <v>755448</v>
      </c>
      <c r="L45" s="149">
        <f>L46</f>
        <v>798837.5</v>
      </c>
      <c r="M45" s="145">
        <f>L45-K45</f>
        <v>43389.5</v>
      </c>
      <c r="N45" s="146">
        <f t="shared" si="7"/>
        <v>105.74354555177854</v>
      </c>
    </row>
    <row r="46" spans="1:14" s="77" customFormat="1" ht="22.5" customHeight="1">
      <c r="A46" s="104">
        <v>11321</v>
      </c>
      <c r="B46" s="97" t="s">
        <v>13</v>
      </c>
      <c r="C46" s="149">
        <f>C47+C48+C49</f>
        <v>755448</v>
      </c>
      <c r="D46" s="149">
        <f>D47+D48+D49</f>
        <v>798837.5</v>
      </c>
      <c r="E46" s="145">
        <f>D46-C46</f>
        <v>43389.5</v>
      </c>
      <c r="F46" s="146">
        <f>D46/C46*100</f>
        <v>105.74354555177854</v>
      </c>
      <c r="G46" s="149"/>
      <c r="H46" s="149"/>
      <c r="I46" s="145"/>
      <c r="J46" s="146"/>
      <c r="K46" s="149">
        <f>K47+K48+K49</f>
        <v>755448</v>
      </c>
      <c r="L46" s="149">
        <f>L47+L48+L49</f>
        <v>798837.5</v>
      </c>
      <c r="M46" s="145">
        <f>L46-K46</f>
        <v>43389.5</v>
      </c>
      <c r="N46" s="146">
        <f t="shared" si="7"/>
        <v>105.74354555177854</v>
      </c>
    </row>
    <row r="47" spans="1:14" s="78" customFormat="1" ht="22.5" customHeight="1">
      <c r="A47" s="94">
        <v>11321100</v>
      </c>
      <c r="B47" s="91" t="s">
        <v>419</v>
      </c>
      <c r="C47" s="153">
        <f aca="true" t="shared" si="8" ref="C47:D49">G47+K47</f>
        <v>123160</v>
      </c>
      <c r="D47" s="153">
        <f t="shared" si="8"/>
        <v>130923.1</v>
      </c>
      <c r="E47" s="258">
        <f t="shared" si="0"/>
        <v>7763.100000000006</v>
      </c>
      <c r="F47" s="244">
        <f t="shared" si="1"/>
        <v>106.30326404676845</v>
      </c>
      <c r="G47" s="154"/>
      <c r="H47" s="154"/>
      <c r="I47" s="258"/>
      <c r="J47" s="244"/>
      <c r="K47" s="154">
        <v>123160</v>
      </c>
      <c r="L47" s="154">
        <v>130923.1</v>
      </c>
      <c r="M47" s="258">
        <f t="shared" si="4"/>
        <v>7763.100000000006</v>
      </c>
      <c r="N47" s="244">
        <f t="shared" si="7"/>
        <v>106.30326404676845</v>
      </c>
    </row>
    <row r="48" spans="1:14" s="78" customFormat="1" ht="22.5" customHeight="1">
      <c r="A48" s="94">
        <v>11321200</v>
      </c>
      <c r="B48" s="91" t="s">
        <v>61</v>
      </c>
      <c r="C48" s="153">
        <f t="shared" si="8"/>
        <v>251718</v>
      </c>
      <c r="D48" s="153">
        <f t="shared" si="8"/>
        <v>251466.3</v>
      </c>
      <c r="E48" s="258">
        <f t="shared" si="0"/>
        <v>-251.70000000001164</v>
      </c>
      <c r="F48" s="244">
        <f t="shared" si="1"/>
        <v>99.9000071508593</v>
      </c>
      <c r="G48" s="154"/>
      <c r="H48" s="154"/>
      <c r="I48" s="258"/>
      <c r="J48" s="244"/>
      <c r="K48" s="154">
        <v>251718</v>
      </c>
      <c r="L48" s="154">
        <v>251466.3</v>
      </c>
      <c r="M48" s="258">
        <f t="shared" si="4"/>
        <v>-251.70000000001164</v>
      </c>
      <c r="N48" s="244">
        <f t="shared" si="7"/>
        <v>99.9000071508593</v>
      </c>
    </row>
    <row r="49" spans="1:14" s="78" customFormat="1" ht="22.5" customHeight="1">
      <c r="A49" s="94">
        <v>11321300</v>
      </c>
      <c r="B49" s="91" t="s">
        <v>420</v>
      </c>
      <c r="C49" s="153">
        <f t="shared" si="8"/>
        <v>380570</v>
      </c>
      <c r="D49" s="153">
        <f t="shared" si="8"/>
        <v>416448.1</v>
      </c>
      <c r="E49" s="258">
        <f t="shared" si="0"/>
        <v>35878.09999999998</v>
      </c>
      <c r="F49" s="244">
        <f t="shared" si="1"/>
        <v>109.4274640670573</v>
      </c>
      <c r="G49" s="154"/>
      <c r="H49" s="154"/>
      <c r="I49" s="258"/>
      <c r="J49" s="244"/>
      <c r="K49" s="154">
        <v>380570</v>
      </c>
      <c r="L49" s="154">
        <v>416448.1</v>
      </c>
      <c r="M49" s="258">
        <f t="shared" si="4"/>
        <v>35878.09999999998</v>
      </c>
      <c r="N49" s="244">
        <f t="shared" si="7"/>
        <v>109.4274640670573</v>
      </c>
    </row>
    <row r="50" spans="1:14" s="75" customFormat="1" ht="22.5" customHeight="1">
      <c r="A50" s="96" t="s">
        <v>62</v>
      </c>
      <c r="B50" s="97" t="s">
        <v>63</v>
      </c>
      <c r="C50" s="149">
        <f>C51+C61+C113</f>
        <v>20136617.2</v>
      </c>
      <c r="D50" s="149">
        <f>D51+D61+D113</f>
        <v>20238461.599999998</v>
      </c>
      <c r="E50" s="145">
        <f t="shared" si="0"/>
        <v>101844.39999999851</v>
      </c>
      <c r="F50" s="146">
        <f t="shared" si="1"/>
        <v>100.50576717523339</v>
      </c>
      <c r="G50" s="149">
        <f>G51+G61+G113</f>
        <v>18090370.2</v>
      </c>
      <c r="H50" s="149">
        <f>H51+H61+H113</f>
        <v>18388996.5</v>
      </c>
      <c r="I50" s="145">
        <f t="shared" si="2"/>
        <v>298626.30000000075</v>
      </c>
      <c r="J50" s="146">
        <f t="shared" si="3"/>
        <v>101.65074731306494</v>
      </c>
      <c r="K50" s="149">
        <f>K51+K61+K113</f>
        <v>2046247</v>
      </c>
      <c r="L50" s="149">
        <f>L51+L61+L113</f>
        <v>1849465.1</v>
      </c>
      <c r="M50" s="145">
        <f t="shared" si="4"/>
        <v>-196781.8999999999</v>
      </c>
      <c r="N50" s="146">
        <f t="shared" si="7"/>
        <v>90.38327728763927</v>
      </c>
    </row>
    <row r="51" spans="1:14" s="75" customFormat="1" ht="22.5" customHeight="1">
      <c r="A51" s="96">
        <v>1141</v>
      </c>
      <c r="B51" s="97" t="s">
        <v>316</v>
      </c>
      <c r="C51" s="149">
        <f>C52+C55+C57+C59</f>
        <v>18179338.7</v>
      </c>
      <c r="D51" s="149">
        <f>D52+D55+D57+D59</f>
        <v>18343439.2</v>
      </c>
      <c r="E51" s="145">
        <f t="shared" si="0"/>
        <v>164100.5</v>
      </c>
      <c r="F51" s="146">
        <f t="shared" si="1"/>
        <v>100.90267584925958</v>
      </c>
      <c r="G51" s="149">
        <f>G52+G55+G57+G59</f>
        <v>16133091.7</v>
      </c>
      <c r="H51" s="149">
        <f>H52+H55+H57+H59</f>
        <v>16493974.1</v>
      </c>
      <c r="I51" s="145">
        <f t="shared" si="2"/>
        <v>360882.4000000004</v>
      </c>
      <c r="J51" s="146">
        <f t="shared" si="3"/>
        <v>102.23690788294473</v>
      </c>
      <c r="K51" s="149">
        <f>K52+K55+K57+K59</f>
        <v>2046247</v>
      </c>
      <c r="L51" s="149">
        <f>L52+L55+L57+L59</f>
        <v>1849465.1</v>
      </c>
      <c r="M51" s="145">
        <f t="shared" si="4"/>
        <v>-196781.8999999999</v>
      </c>
      <c r="N51" s="146">
        <f t="shared" si="7"/>
        <v>90.38327728763927</v>
      </c>
    </row>
    <row r="52" spans="1:14" s="77" customFormat="1" ht="22.5" customHeight="1">
      <c r="A52" s="104">
        <v>11411</v>
      </c>
      <c r="B52" s="97" t="s">
        <v>64</v>
      </c>
      <c r="C52" s="140">
        <f>C53+C54</f>
        <v>14086845</v>
      </c>
      <c r="D52" s="140">
        <f>D53+D54</f>
        <v>14602029.3</v>
      </c>
      <c r="E52" s="145">
        <f t="shared" si="0"/>
        <v>515184.30000000075</v>
      </c>
      <c r="F52" s="146">
        <f t="shared" si="1"/>
        <v>103.65720145284484</v>
      </c>
      <c r="G52" s="140">
        <f>G53+G54</f>
        <v>14086845</v>
      </c>
      <c r="H52" s="140">
        <f>H53+H54</f>
        <v>14602029.3</v>
      </c>
      <c r="I52" s="145">
        <f t="shared" si="2"/>
        <v>515184.30000000075</v>
      </c>
      <c r="J52" s="146">
        <f t="shared" si="3"/>
        <v>103.65720145284484</v>
      </c>
      <c r="K52" s="140"/>
      <c r="L52" s="140"/>
      <c r="M52" s="258"/>
      <c r="N52" s="244"/>
    </row>
    <row r="53" spans="1:14" s="78" customFormat="1" ht="22.5" customHeight="1">
      <c r="A53" s="94">
        <v>11411100</v>
      </c>
      <c r="B53" s="91" t="s">
        <v>65</v>
      </c>
      <c r="C53" s="153">
        <f>G53+K53</f>
        <v>4164845</v>
      </c>
      <c r="D53" s="153">
        <f>H53+L53</f>
        <v>4232024.4</v>
      </c>
      <c r="E53" s="258">
        <f t="shared" si="0"/>
        <v>67179.40000000037</v>
      </c>
      <c r="F53" s="244">
        <f t="shared" si="1"/>
        <v>101.61301080832541</v>
      </c>
      <c r="G53" s="154">
        <v>4164845</v>
      </c>
      <c r="H53" s="154">
        <v>4232024.4</v>
      </c>
      <c r="I53" s="258">
        <f t="shared" si="2"/>
        <v>67179.40000000037</v>
      </c>
      <c r="J53" s="244">
        <f t="shared" si="3"/>
        <v>101.61301080832541</v>
      </c>
      <c r="K53" s="154"/>
      <c r="L53" s="154"/>
      <c r="M53" s="258"/>
      <c r="N53" s="244"/>
    </row>
    <row r="54" spans="1:14" s="78" customFormat="1" ht="22.5" customHeight="1">
      <c r="A54" s="94">
        <v>11411200</v>
      </c>
      <c r="B54" s="91" t="s">
        <v>66</v>
      </c>
      <c r="C54" s="153">
        <f>G54+K54</f>
        <v>9922000</v>
      </c>
      <c r="D54" s="153">
        <f>H54+L54</f>
        <v>10370004.9</v>
      </c>
      <c r="E54" s="258">
        <f t="shared" si="0"/>
        <v>448004.9000000004</v>
      </c>
      <c r="F54" s="244">
        <f t="shared" si="1"/>
        <v>104.51526809111067</v>
      </c>
      <c r="G54" s="154">
        <v>9922000</v>
      </c>
      <c r="H54" s="154">
        <v>10370004.9</v>
      </c>
      <c r="I54" s="258">
        <f t="shared" si="2"/>
        <v>448004.9000000004</v>
      </c>
      <c r="J54" s="244">
        <f t="shared" si="3"/>
        <v>104.51526809111067</v>
      </c>
      <c r="K54" s="154"/>
      <c r="L54" s="154"/>
      <c r="M54" s="258"/>
      <c r="N54" s="244"/>
    </row>
    <row r="55" spans="1:14" s="79" customFormat="1" ht="22.5" customHeight="1">
      <c r="A55" s="104">
        <v>11412</v>
      </c>
      <c r="B55" s="97" t="s">
        <v>421</v>
      </c>
      <c r="C55" s="152">
        <f>C56</f>
        <v>4092493.7</v>
      </c>
      <c r="D55" s="152">
        <f>D56</f>
        <v>3698930.2</v>
      </c>
      <c r="E55" s="145">
        <f t="shared" si="0"/>
        <v>-393563.5</v>
      </c>
      <c r="F55" s="146">
        <f t="shared" si="1"/>
        <v>90.38328391317988</v>
      </c>
      <c r="G55" s="152">
        <f>G56</f>
        <v>2046246.7</v>
      </c>
      <c r="H55" s="152">
        <f>H56</f>
        <v>1849465.1</v>
      </c>
      <c r="I55" s="145">
        <f>H55-G55</f>
        <v>-196781.59999999986</v>
      </c>
      <c r="J55" s="146">
        <f>H55/G55*100</f>
        <v>90.38329053872147</v>
      </c>
      <c r="K55" s="152">
        <f>K56</f>
        <v>2046247</v>
      </c>
      <c r="L55" s="152">
        <f>L56</f>
        <v>1849465.1</v>
      </c>
      <c r="M55" s="145">
        <f t="shared" si="4"/>
        <v>-196781.8999999999</v>
      </c>
      <c r="N55" s="146">
        <f>L55/K55*100</f>
        <v>90.38327728763927</v>
      </c>
    </row>
    <row r="56" spans="1:14" s="78" customFormat="1" ht="22.5" customHeight="1">
      <c r="A56" s="94">
        <v>11412100</v>
      </c>
      <c r="B56" s="91" t="s">
        <v>421</v>
      </c>
      <c r="C56" s="153">
        <f>G56+K56</f>
        <v>4092493.7</v>
      </c>
      <c r="D56" s="153">
        <f>H56+L56</f>
        <v>3698930.2</v>
      </c>
      <c r="E56" s="258">
        <f t="shared" si="0"/>
        <v>-393563.5</v>
      </c>
      <c r="F56" s="244">
        <f t="shared" si="1"/>
        <v>90.38328391317988</v>
      </c>
      <c r="G56" s="154">
        <v>2046246.7</v>
      </c>
      <c r="H56" s="154">
        <v>1849465.1</v>
      </c>
      <c r="I56" s="258">
        <f>H56-G56</f>
        <v>-196781.59999999986</v>
      </c>
      <c r="J56" s="244">
        <f>H56/G56*100</f>
        <v>90.38329053872147</v>
      </c>
      <c r="K56" s="154">
        <v>2046247</v>
      </c>
      <c r="L56" s="154">
        <v>1849465.1</v>
      </c>
      <c r="M56" s="258">
        <f>L56-K56</f>
        <v>-196781.8999999999</v>
      </c>
      <c r="N56" s="244">
        <f>L56/K56*100</f>
        <v>90.38327728763927</v>
      </c>
    </row>
    <row r="57" spans="1:14" s="77" customFormat="1" ht="22.5" customHeight="1">
      <c r="A57" s="104">
        <v>11413</v>
      </c>
      <c r="B57" s="97" t="s">
        <v>40</v>
      </c>
      <c r="C57" s="140"/>
      <c r="D57" s="140">
        <f>D58</f>
        <v>48383.5</v>
      </c>
      <c r="E57" s="145">
        <f t="shared" si="0"/>
        <v>48383.5</v>
      </c>
      <c r="F57" s="146"/>
      <c r="G57" s="140"/>
      <c r="H57" s="140">
        <f>H58</f>
        <v>48383.5</v>
      </c>
      <c r="I57" s="145">
        <f t="shared" si="2"/>
        <v>48383.5</v>
      </c>
      <c r="J57" s="146"/>
      <c r="K57" s="140"/>
      <c r="L57" s="140"/>
      <c r="M57" s="145"/>
      <c r="N57" s="146"/>
    </row>
    <row r="58" spans="1:14" s="78" customFormat="1" ht="22.5" customHeight="1">
      <c r="A58" s="94">
        <v>11413100</v>
      </c>
      <c r="B58" s="91" t="s">
        <v>40</v>
      </c>
      <c r="C58" s="153"/>
      <c r="D58" s="153">
        <f>H58+L58</f>
        <v>48383.5</v>
      </c>
      <c r="E58" s="258">
        <f t="shared" si="0"/>
        <v>48383.5</v>
      </c>
      <c r="F58" s="244"/>
      <c r="G58" s="154"/>
      <c r="H58" s="154">
        <v>48383.5</v>
      </c>
      <c r="I58" s="258">
        <f t="shared" si="2"/>
        <v>48383.5</v>
      </c>
      <c r="J58" s="244"/>
      <c r="K58" s="154"/>
      <c r="L58" s="154"/>
      <c r="M58" s="258"/>
      <c r="N58" s="244"/>
    </row>
    <row r="59" spans="1:14" s="77" customFormat="1" ht="22.5" customHeight="1">
      <c r="A59" s="104">
        <v>11414</v>
      </c>
      <c r="B59" s="97" t="s">
        <v>67</v>
      </c>
      <c r="C59" s="149"/>
      <c r="D59" s="149">
        <f>D60</f>
        <v>-5903.8</v>
      </c>
      <c r="E59" s="145">
        <f t="shared" si="0"/>
        <v>-5903.8</v>
      </c>
      <c r="F59" s="146"/>
      <c r="G59" s="149"/>
      <c r="H59" s="149">
        <f>H60</f>
        <v>-5903.8</v>
      </c>
      <c r="I59" s="145">
        <f t="shared" si="2"/>
        <v>-5903.8</v>
      </c>
      <c r="J59" s="146"/>
      <c r="K59" s="149"/>
      <c r="L59" s="149"/>
      <c r="M59" s="145"/>
      <c r="N59" s="146"/>
    </row>
    <row r="60" spans="1:14" s="78" customFormat="1" ht="22.5" customHeight="1">
      <c r="A60" s="94">
        <v>11414100</v>
      </c>
      <c r="B60" s="91" t="s">
        <v>67</v>
      </c>
      <c r="C60" s="153"/>
      <c r="D60" s="153">
        <f>H60+L60</f>
        <v>-5903.8</v>
      </c>
      <c r="E60" s="258">
        <f t="shared" si="0"/>
        <v>-5903.8</v>
      </c>
      <c r="F60" s="244"/>
      <c r="G60" s="154"/>
      <c r="H60" s="154">
        <v>-5903.8</v>
      </c>
      <c r="I60" s="258">
        <f t="shared" si="2"/>
        <v>-5903.8</v>
      </c>
      <c r="J60" s="244"/>
      <c r="K60" s="154"/>
      <c r="L60" s="154"/>
      <c r="M60" s="258"/>
      <c r="N60" s="244"/>
    </row>
    <row r="61" spans="1:14" s="76" customFormat="1" ht="22.5" customHeight="1">
      <c r="A61" s="104">
        <v>1142</v>
      </c>
      <c r="B61" s="97" t="s">
        <v>68</v>
      </c>
      <c r="C61" s="149">
        <f>C62+C88</f>
        <v>1795028.5</v>
      </c>
      <c r="D61" s="149">
        <f>D62+D88</f>
        <v>1689335</v>
      </c>
      <c r="E61" s="145">
        <f t="shared" si="0"/>
        <v>-105693.5</v>
      </c>
      <c r="F61" s="146">
        <f t="shared" si="1"/>
        <v>94.11187621812132</v>
      </c>
      <c r="G61" s="149">
        <f>G62+G88</f>
        <v>1795028.5</v>
      </c>
      <c r="H61" s="149">
        <f>H62+H88</f>
        <v>1689335</v>
      </c>
      <c r="I61" s="145">
        <f t="shared" si="2"/>
        <v>-105693.5</v>
      </c>
      <c r="J61" s="146">
        <f t="shared" si="3"/>
        <v>94.11187621812132</v>
      </c>
      <c r="K61" s="149"/>
      <c r="L61" s="149"/>
      <c r="M61" s="145"/>
      <c r="N61" s="146"/>
    </row>
    <row r="62" spans="1:14" s="79" customFormat="1" ht="22.5" customHeight="1">
      <c r="A62" s="104">
        <v>11421</v>
      </c>
      <c r="B62" s="97" t="s">
        <v>422</v>
      </c>
      <c r="C62" s="152">
        <f>G62+K62</f>
        <v>491028.5</v>
      </c>
      <c r="D62" s="152">
        <f>H62+L62</f>
        <v>520831.2</v>
      </c>
      <c r="E62" s="145">
        <f t="shared" si="0"/>
        <v>29802.70000000001</v>
      </c>
      <c r="F62" s="146">
        <f t="shared" si="1"/>
        <v>106.06944403430758</v>
      </c>
      <c r="G62" s="152">
        <v>491028.5</v>
      </c>
      <c r="H62" s="152">
        <v>520831.2</v>
      </c>
      <c r="I62" s="145">
        <f t="shared" si="2"/>
        <v>29802.70000000001</v>
      </c>
      <c r="J62" s="146">
        <f t="shared" si="3"/>
        <v>106.06944403430758</v>
      </c>
      <c r="K62" s="152"/>
      <c r="L62" s="152"/>
      <c r="M62" s="145"/>
      <c r="N62" s="146"/>
    </row>
    <row r="63" spans="1:14" s="79" customFormat="1" ht="22.5" customHeight="1" hidden="1">
      <c r="A63" s="104">
        <v>114211</v>
      </c>
      <c r="B63" s="97" t="s">
        <v>317</v>
      </c>
      <c r="C63" s="152">
        <f>C64+C65+C66+C67+C68+C69+C70+C71+C72</f>
        <v>0</v>
      </c>
      <c r="D63" s="152">
        <f>D64+D65+D66+D67+D68+D69+D70+D71+D72</f>
        <v>0</v>
      </c>
      <c r="E63" s="145">
        <f t="shared" si="0"/>
        <v>0</v>
      </c>
      <c r="F63" s="146" t="e">
        <f t="shared" si="1"/>
        <v>#DIV/0!</v>
      </c>
      <c r="G63" s="152"/>
      <c r="H63" s="152"/>
      <c r="I63" s="145">
        <f t="shared" si="2"/>
        <v>0</v>
      </c>
      <c r="J63" s="146" t="e">
        <f t="shared" si="3"/>
        <v>#DIV/0!</v>
      </c>
      <c r="K63" s="152"/>
      <c r="L63" s="152"/>
      <c r="M63" s="145"/>
      <c r="N63" s="146"/>
    </row>
    <row r="64" spans="1:14" s="78" customFormat="1" ht="22.5" customHeight="1" hidden="1">
      <c r="A64" s="94">
        <v>11421110</v>
      </c>
      <c r="B64" s="91" t="s">
        <v>423</v>
      </c>
      <c r="C64" s="153">
        <f aca="true" t="shared" si="9" ref="C64:C72">G64+K64</f>
        <v>0</v>
      </c>
      <c r="D64" s="153">
        <f aca="true" t="shared" si="10" ref="D64:D72">H64+L64</f>
        <v>0</v>
      </c>
      <c r="E64" s="258">
        <f t="shared" si="0"/>
        <v>0</v>
      </c>
      <c r="F64" s="244" t="e">
        <f t="shared" si="1"/>
        <v>#DIV/0!</v>
      </c>
      <c r="G64" s="154"/>
      <c r="H64" s="154"/>
      <c r="I64" s="258">
        <f t="shared" si="2"/>
        <v>0</v>
      </c>
      <c r="J64" s="244" t="e">
        <f t="shared" si="3"/>
        <v>#DIV/0!</v>
      </c>
      <c r="K64" s="154"/>
      <c r="L64" s="154"/>
      <c r="M64" s="258"/>
      <c r="N64" s="244"/>
    </row>
    <row r="65" spans="1:14" s="78" customFormat="1" ht="22.5" customHeight="1" hidden="1">
      <c r="A65" s="94">
        <v>11421120</v>
      </c>
      <c r="B65" s="91" t="s">
        <v>318</v>
      </c>
      <c r="C65" s="153">
        <f t="shared" si="9"/>
        <v>0</v>
      </c>
      <c r="D65" s="153">
        <f t="shared" si="10"/>
        <v>0</v>
      </c>
      <c r="E65" s="258">
        <f t="shared" si="0"/>
        <v>0</v>
      </c>
      <c r="F65" s="244" t="e">
        <f t="shared" si="1"/>
        <v>#DIV/0!</v>
      </c>
      <c r="G65" s="154"/>
      <c r="H65" s="154"/>
      <c r="I65" s="258">
        <f t="shared" si="2"/>
        <v>0</v>
      </c>
      <c r="J65" s="244" t="e">
        <f t="shared" si="3"/>
        <v>#DIV/0!</v>
      </c>
      <c r="K65" s="154"/>
      <c r="L65" s="154"/>
      <c r="M65" s="258"/>
      <c r="N65" s="244"/>
    </row>
    <row r="66" spans="1:14" s="78" customFormat="1" ht="22.5" customHeight="1" hidden="1">
      <c r="A66" s="94">
        <v>11421130</v>
      </c>
      <c r="B66" s="91" t="s">
        <v>319</v>
      </c>
      <c r="C66" s="153">
        <f t="shared" si="9"/>
        <v>0</v>
      </c>
      <c r="D66" s="153">
        <f t="shared" si="10"/>
        <v>0</v>
      </c>
      <c r="E66" s="258">
        <f t="shared" si="0"/>
        <v>0</v>
      </c>
      <c r="F66" s="244" t="e">
        <f t="shared" si="1"/>
        <v>#DIV/0!</v>
      </c>
      <c r="G66" s="154"/>
      <c r="H66" s="154"/>
      <c r="I66" s="258">
        <f>H66-G66</f>
        <v>0</v>
      </c>
      <c r="J66" s="244" t="e">
        <f>H66/G66*100</f>
        <v>#DIV/0!</v>
      </c>
      <c r="K66" s="154"/>
      <c r="L66" s="154"/>
      <c r="M66" s="258"/>
      <c r="N66" s="244"/>
    </row>
    <row r="67" spans="1:14" s="78" customFormat="1" ht="22.5" customHeight="1" hidden="1">
      <c r="A67" s="94">
        <v>11421140</v>
      </c>
      <c r="B67" s="91" t="s">
        <v>320</v>
      </c>
      <c r="C67" s="153">
        <f t="shared" si="9"/>
        <v>0</v>
      </c>
      <c r="D67" s="153">
        <f t="shared" si="10"/>
        <v>0</v>
      </c>
      <c r="E67" s="258">
        <f t="shared" si="0"/>
        <v>0</v>
      </c>
      <c r="F67" s="244" t="e">
        <f t="shared" si="1"/>
        <v>#DIV/0!</v>
      </c>
      <c r="G67" s="154"/>
      <c r="H67" s="154"/>
      <c r="I67" s="258">
        <f t="shared" si="2"/>
        <v>0</v>
      </c>
      <c r="J67" s="244" t="e">
        <f t="shared" si="3"/>
        <v>#DIV/0!</v>
      </c>
      <c r="K67" s="154"/>
      <c r="L67" s="154"/>
      <c r="M67" s="258"/>
      <c r="N67" s="244"/>
    </row>
    <row r="68" spans="1:14" s="78" customFormat="1" ht="22.5" customHeight="1" hidden="1">
      <c r="A68" s="94">
        <v>11421150</v>
      </c>
      <c r="B68" s="91" t="s">
        <v>321</v>
      </c>
      <c r="C68" s="153">
        <f t="shared" si="9"/>
        <v>0</v>
      </c>
      <c r="D68" s="153">
        <f t="shared" si="10"/>
        <v>0</v>
      </c>
      <c r="E68" s="258">
        <f t="shared" si="0"/>
        <v>0</v>
      </c>
      <c r="F68" s="244" t="e">
        <f t="shared" si="1"/>
        <v>#DIV/0!</v>
      </c>
      <c r="G68" s="154"/>
      <c r="H68" s="154"/>
      <c r="I68" s="258">
        <f t="shared" si="2"/>
        <v>0</v>
      </c>
      <c r="J68" s="244" t="e">
        <f t="shared" si="3"/>
        <v>#DIV/0!</v>
      </c>
      <c r="K68" s="154"/>
      <c r="L68" s="154"/>
      <c r="M68" s="258"/>
      <c r="N68" s="244"/>
    </row>
    <row r="69" spans="1:14" s="78" customFormat="1" ht="22.5" customHeight="1" hidden="1">
      <c r="A69" s="94">
        <v>11421160</v>
      </c>
      <c r="B69" s="91" t="s">
        <v>424</v>
      </c>
      <c r="C69" s="153">
        <f t="shared" si="9"/>
        <v>0</v>
      </c>
      <c r="D69" s="153">
        <f t="shared" si="10"/>
        <v>0</v>
      </c>
      <c r="E69" s="258">
        <f t="shared" si="0"/>
        <v>0</v>
      </c>
      <c r="F69" s="244" t="e">
        <f t="shared" si="1"/>
        <v>#DIV/0!</v>
      </c>
      <c r="G69" s="154"/>
      <c r="H69" s="154"/>
      <c r="I69" s="258">
        <f t="shared" si="2"/>
        <v>0</v>
      </c>
      <c r="J69" s="244" t="e">
        <f t="shared" si="3"/>
        <v>#DIV/0!</v>
      </c>
      <c r="K69" s="154"/>
      <c r="L69" s="154"/>
      <c r="M69" s="258"/>
      <c r="N69" s="244"/>
    </row>
    <row r="70" spans="1:14" s="78" customFormat="1" ht="22.5" customHeight="1" hidden="1">
      <c r="A70" s="94">
        <v>11421170</v>
      </c>
      <c r="B70" s="91" t="s">
        <v>322</v>
      </c>
      <c r="C70" s="153">
        <f t="shared" si="9"/>
        <v>0</v>
      </c>
      <c r="D70" s="153">
        <f t="shared" si="10"/>
        <v>0</v>
      </c>
      <c r="E70" s="258">
        <f aca="true" t="shared" si="11" ref="E70:E113">D70-C70</f>
        <v>0</v>
      </c>
      <c r="F70" s="244" t="e">
        <f aca="true" t="shared" si="12" ref="F70:F78">D70/C70*100</f>
        <v>#DIV/0!</v>
      </c>
      <c r="G70" s="154"/>
      <c r="H70" s="154"/>
      <c r="I70" s="258">
        <f aca="true" t="shared" si="13" ref="I70:I113">H70-G70</f>
        <v>0</v>
      </c>
      <c r="J70" s="244" t="e">
        <f aca="true" t="shared" si="14" ref="J70:J78">H70/G70*100</f>
        <v>#DIV/0!</v>
      </c>
      <c r="K70" s="154"/>
      <c r="L70" s="154"/>
      <c r="M70" s="258"/>
      <c r="N70" s="244"/>
    </row>
    <row r="71" spans="1:14" s="78" customFormat="1" ht="22.5" customHeight="1" hidden="1">
      <c r="A71" s="94">
        <v>11421180</v>
      </c>
      <c r="B71" s="91" t="s">
        <v>323</v>
      </c>
      <c r="C71" s="153">
        <f t="shared" si="9"/>
        <v>0</v>
      </c>
      <c r="D71" s="153">
        <f t="shared" si="10"/>
        <v>0</v>
      </c>
      <c r="E71" s="258">
        <f t="shared" si="11"/>
        <v>0</v>
      </c>
      <c r="F71" s="244" t="e">
        <f t="shared" si="12"/>
        <v>#DIV/0!</v>
      </c>
      <c r="G71" s="154"/>
      <c r="H71" s="154"/>
      <c r="I71" s="258">
        <f t="shared" si="13"/>
        <v>0</v>
      </c>
      <c r="J71" s="244" t="e">
        <f t="shared" si="14"/>
        <v>#DIV/0!</v>
      </c>
      <c r="K71" s="154"/>
      <c r="L71" s="154"/>
      <c r="M71" s="258"/>
      <c r="N71" s="244"/>
    </row>
    <row r="72" spans="1:14" s="78" customFormat="1" ht="22.5" customHeight="1" hidden="1">
      <c r="A72" s="94">
        <v>11421190</v>
      </c>
      <c r="B72" s="91" t="s">
        <v>324</v>
      </c>
      <c r="C72" s="153">
        <f t="shared" si="9"/>
        <v>0</v>
      </c>
      <c r="D72" s="153">
        <f t="shared" si="10"/>
        <v>0</v>
      </c>
      <c r="E72" s="258">
        <f t="shared" si="11"/>
        <v>0</v>
      </c>
      <c r="F72" s="244" t="e">
        <f t="shared" si="12"/>
        <v>#DIV/0!</v>
      </c>
      <c r="G72" s="154"/>
      <c r="H72" s="154"/>
      <c r="I72" s="258">
        <f t="shared" si="13"/>
        <v>0</v>
      </c>
      <c r="J72" s="244" t="e">
        <f t="shared" si="14"/>
        <v>#DIV/0!</v>
      </c>
      <c r="K72" s="154"/>
      <c r="L72" s="154"/>
      <c r="M72" s="258"/>
      <c r="N72" s="244"/>
    </row>
    <row r="73" spans="1:14" s="79" customFormat="1" ht="22.5" customHeight="1" hidden="1">
      <c r="A73" s="104">
        <v>114212</v>
      </c>
      <c r="B73" s="97" t="s">
        <v>325</v>
      </c>
      <c r="C73" s="152">
        <f>C74+C75+C76+C77</f>
        <v>0</v>
      </c>
      <c r="D73" s="152">
        <f>D74+D75+D76+D77</f>
        <v>0</v>
      </c>
      <c r="E73" s="145">
        <f t="shared" si="11"/>
        <v>0</v>
      </c>
      <c r="F73" s="146" t="e">
        <f t="shared" si="12"/>
        <v>#DIV/0!</v>
      </c>
      <c r="G73" s="152"/>
      <c r="H73" s="152"/>
      <c r="I73" s="145">
        <f t="shared" si="13"/>
        <v>0</v>
      </c>
      <c r="J73" s="146" t="e">
        <f t="shared" si="14"/>
        <v>#DIV/0!</v>
      </c>
      <c r="K73" s="152"/>
      <c r="L73" s="152"/>
      <c r="M73" s="145"/>
      <c r="N73" s="146"/>
    </row>
    <row r="74" spans="1:14" s="78" customFormat="1" ht="22.5" customHeight="1" hidden="1">
      <c r="A74" s="94">
        <v>11421210</v>
      </c>
      <c r="B74" s="91" t="s">
        <v>326</v>
      </c>
      <c r="C74" s="153">
        <f aca="true" t="shared" si="15" ref="C74:D77">G74+K74</f>
        <v>0</v>
      </c>
      <c r="D74" s="153">
        <f t="shared" si="15"/>
        <v>0</v>
      </c>
      <c r="E74" s="258">
        <f t="shared" si="11"/>
        <v>0</v>
      </c>
      <c r="F74" s="244" t="e">
        <f t="shared" si="12"/>
        <v>#DIV/0!</v>
      </c>
      <c r="G74" s="154"/>
      <c r="H74" s="154"/>
      <c r="I74" s="258">
        <f t="shared" si="13"/>
        <v>0</v>
      </c>
      <c r="J74" s="244" t="e">
        <f t="shared" si="14"/>
        <v>#DIV/0!</v>
      </c>
      <c r="K74" s="154"/>
      <c r="L74" s="154"/>
      <c r="M74" s="258"/>
      <c r="N74" s="244"/>
    </row>
    <row r="75" spans="1:14" s="78" customFormat="1" ht="22.5" customHeight="1" hidden="1">
      <c r="A75" s="94">
        <v>11421220</v>
      </c>
      <c r="B75" s="91" t="s">
        <v>327</v>
      </c>
      <c r="C75" s="153">
        <f t="shared" si="15"/>
        <v>0</v>
      </c>
      <c r="D75" s="153">
        <f t="shared" si="15"/>
        <v>0</v>
      </c>
      <c r="E75" s="258">
        <f t="shared" si="11"/>
        <v>0</v>
      </c>
      <c r="F75" s="244" t="e">
        <f t="shared" si="12"/>
        <v>#DIV/0!</v>
      </c>
      <c r="G75" s="154"/>
      <c r="H75" s="154"/>
      <c r="I75" s="258">
        <f t="shared" si="13"/>
        <v>0</v>
      </c>
      <c r="J75" s="244" t="e">
        <f t="shared" si="14"/>
        <v>#DIV/0!</v>
      </c>
      <c r="K75" s="154"/>
      <c r="L75" s="154"/>
      <c r="M75" s="258"/>
      <c r="N75" s="244"/>
    </row>
    <row r="76" spans="1:14" s="78" customFormat="1" ht="22.5" customHeight="1" hidden="1">
      <c r="A76" s="94">
        <v>11421230</v>
      </c>
      <c r="B76" s="91" t="s">
        <v>328</v>
      </c>
      <c r="C76" s="153">
        <f t="shared" si="15"/>
        <v>0</v>
      </c>
      <c r="D76" s="153">
        <f t="shared" si="15"/>
        <v>0</v>
      </c>
      <c r="E76" s="258">
        <f t="shared" si="11"/>
        <v>0</v>
      </c>
      <c r="F76" s="244" t="e">
        <f t="shared" si="12"/>
        <v>#DIV/0!</v>
      </c>
      <c r="G76" s="154"/>
      <c r="H76" s="154"/>
      <c r="I76" s="258">
        <f t="shared" si="13"/>
        <v>0</v>
      </c>
      <c r="J76" s="244" t="e">
        <f t="shared" si="14"/>
        <v>#DIV/0!</v>
      </c>
      <c r="K76" s="154"/>
      <c r="L76" s="154"/>
      <c r="M76" s="258"/>
      <c r="N76" s="244"/>
    </row>
    <row r="77" spans="1:14" s="78" customFormat="1" ht="22.5" customHeight="1" hidden="1">
      <c r="A77" s="94">
        <v>11421290</v>
      </c>
      <c r="B77" s="91" t="s">
        <v>329</v>
      </c>
      <c r="C77" s="153">
        <f t="shared" si="15"/>
        <v>0</v>
      </c>
      <c r="D77" s="153">
        <f t="shared" si="15"/>
        <v>0</v>
      </c>
      <c r="E77" s="258">
        <f t="shared" si="11"/>
        <v>0</v>
      </c>
      <c r="F77" s="244" t="e">
        <f t="shared" si="12"/>
        <v>#DIV/0!</v>
      </c>
      <c r="G77" s="154"/>
      <c r="H77" s="154"/>
      <c r="I77" s="258">
        <f t="shared" si="13"/>
        <v>0</v>
      </c>
      <c r="J77" s="244" t="e">
        <f t="shared" si="14"/>
        <v>#DIV/0!</v>
      </c>
      <c r="K77" s="154"/>
      <c r="L77" s="154"/>
      <c r="M77" s="258"/>
      <c r="N77" s="244"/>
    </row>
    <row r="78" spans="1:14" s="79" customFormat="1" ht="22.5" customHeight="1" hidden="1">
      <c r="A78" s="104">
        <v>114213</v>
      </c>
      <c r="B78" s="97" t="s">
        <v>330</v>
      </c>
      <c r="C78" s="152">
        <f>C79+C80+C81+C82+C83+C84</f>
        <v>0</v>
      </c>
      <c r="D78" s="152">
        <f>D79+D80+D81+D82+D83+D84</f>
        <v>0</v>
      </c>
      <c r="E78" s="145">
        <f t="shared" si="11"/>
        <v>0</v>
      </c>
      <c r="F78" s="146" t="e">
        <f t="shared" si="12"/>
        <v>#DIV/0!</v>
      </c>
      <c r="G78" s="152"/>
      <c r="H78" s="152"/>
      <c r="I78" s="145">
        <f t="shared" si="13"/>
        <v>0</v>
      </c>
      <c r="J78" s="146" t="e">
        <f t="shared" si="14"/>
        <v>#DIV/0!</v>
      </c>
      <c r="K78" s="152"/>
      <c r="L78" s="152"/>
      <c r="M78" s="145"/>
      <c r="N78" s="146"/>
    </row>
    <row r="79" spans="1:14" s="78" customFormat="1" ht="22.5" customHeight="1" hidden="1">
      <c r="A79" s="94">
        <v>11421310</v>
      </c>
      <c r="B79" s="91" t="s">
        <v>331</v>
      </c>
      <c r="C79" s="153">
        <f aca="true" t="shared" si="16" ref="C79:C84">G79+K79</f>
        <v>0</v>
      </c>
      <c r="D79" s="153">
        <f aca="true" t="shared" si="17" ref="D79:D84">H79+L79</f>
        <v>0</v>
      </c>
      <c r="E79" s="258">
        <f t="shared" si="11"/>
        <v>0</v>
      </c>
      <c r="F79" s="244" t="e">
        <f aca="true" t="shared" si="18" ref="F79:F84">D79/C79*100</f>
        <v>#DIV/0!</v>
      </c>
      <c r="G79" s="154"/>
      <c r="H79" s="154"/>
      <c r="I79" s="258">
        <f t="shared" si="13"/>
        <v>0</v>
      </c>
      <c r="J79" s="244" t="e">
        <f aca="true" t="shared" si="19" ref="J79:J84">H79/G79*100</f>
        <v>#DIV/0!</v>
      </c>
      <c r="K79" s="154"/>
      <c r="L79" s="154"/>
      <c r="M79" s="258"/>
      <c r="N79" s="244"/>
    </row>
    <row r="80" spans="1:14" s="78" customFormat="1" ht="22.5" customHeight="1" hidden="1">
      <c r="A80" s="94">
        <v>11421320</v>
      </c>
      <c r="B80" s="91" t="s">
        <v>332</v>
      </c>
      <c r="C80" s="153">
        <f t="shared" si="16"/>
        <v>0</v>
      </c>
      <c r="D80" s="153">
        <f t="shared" si="17"/>
        <v>0</v>
      </c>
      <c r="E80" s="258">
        <f t="shared" si="11"/>
        <v>0</v>
      </c>
      <c r="F80" s="244" t="e">
        <f t="shared" si="18"/>
        <v>#DIV/0!</v>
      </c>
      <c r="G80" s="154"/>
      <c r="H80" s="154"/>
      <c r="I80" s="258">
        <f t="shared" si="13"/>
        <v>0</v>
      </c>
      <c r="J80" s="244" t="e">
        <f t="shared" si="19"/>
        <v>#DIV/0!</v>
      </c>
      <c r="K80" s="154"/>
      <c r="L80" s="154"/>
      <c r="M80" s="258"/>
      <c r="N80" s="244"/>
    </row>
    <row r="81" spans="1:14" s="78" customFormat="1" ht="22.5" customHeight="1" hidden="1">
      <c r="A81" s="94">
        <v>11421330</v>
      </c>
      <c r="B81" s="91" t="s">
        <v>333</v>
      </c>
      <c r="C81" s="153">
        <f t="shared" si="16"/>
        <v>0</v>
      </c>
      <c r="D81" s="153">
        <f t="shared" si="17"/>
        <v>0</v>
      </c>
      <c r="E81" s="258">
        <f t="shared" si="11"/>
        <v>0</v>
      </c>
      <c r="F81" s="244" t="e">
        <f t="shared" si="18"/>
        <v>#DIV/0!</v>
      </c>
      <c r="G81" s="154"/>
      <c r="H81" s="154"/>
      <c r="I81" s="258">
        <f t="shared" si="13"/>
        <v>0</v>
      </c>
      <c r="J81" s="244" t="e">
        <f t="shared" si="19"/>
        <v>#DIV/0!</v>
      </c>
      <c r="K81" s="154"/>
      <c r="L81" s="154"/>
      <c r="M81" s="258"/>
      <c r="N81" s="244"/>
    </row>
    <row r="82" spans="1:14" s="78" customFormat="1" ht="22.5" customHeight="1" hidden="1">
      <c r="A82" s="94">
        <v>11421340</v>
      </c>
      <c r="B82" s="91" t="s">
        <v>334</v>
      </c>
      <c r="C82" s="153">
        <f t="shared" si="16"/>
        <v>0</v>
      </c>
      <c r="D82" s="153">
        <f t="shared" si="17"/>
        <v>0</v>
      </c>
      <c r="E82" s="258">
        <f t="shared" si="11"/>
        <v>0</v>
      </c>
      <c r="F82" s="244" t="e">
        <f t="shared" si="18"/>
        <v>#DIV/0!</v>
      </c>
      <c r="G82" s="154"/>
      <c r="H82" s="154"/>
      <c r="I82" s="258">
        <f t="shared" si="13"/>
        <v>0</v>
      </c>
      <c r="J82" s="244" t="e">
        <f t="shared" si="19"/>
        <v>#DIV/0!</v>
      </c>
      <c r="K82" s="154"/>
      <c r="L82" s="154"/>
      <c r="M82" s="258"/>
      <c r="N82" s="244"/>
    </row>
    <row r="83" spans="1:14" s="78" customFormat="1" ht="22.5" customHeight="1" hidden="1">
      <c r="A83" s="94">
        <v>11421350</v>
      </c>
      <c r="B83" s="91" t="s">
        <v>335</v>
      </c>
      <c r="C83" s="153">
        <f t="shared" si="16"/>
        <v>0</v>
      </c>
      <c r="D83" s="153">
        <f t="shared" si="17"/>
        <v>0</v>
      </c>
      <c r="E83" s="258">
        <f t="shared" si="11"/>
        <v>0</v>
      </c>
      <c r="F83" s="244" t="e">
        <f t="shared" si="18"/>
        <v>#DIV/0!</v>
      </c>
      <c r="G83" s="154"/>
      <c r="H83" s="154"/>
      <c r="I83" s="258">
        <f t="shared" si="13"/>
        <v>0</v>
      </c>
      <c r="J83" s="244" t="e">
        <f t="shared" si="19"/>
        <v>#DIV/0!</v>
      </c>
      <c r="K83" s="154"/>
      <c r="L83" s="154"/>
      <c r="M83" s="258"/>
      <c r="N83" s="244"/>
    </row>
    <row r="84" spans="1:14" s="78" customFormat="1" ht="22.5" customHeight="1" hidden="1">
      <c r="A84" s="94">
        <v>11421360</v>
      </c>
      <c r="B84" s="91" t="s">
        <v>336</v>
      </c>
      <c r="C84" s="153">
        <f t="shared" si="16"/>
        <v>0</v>
      </c>
      <c r="D84" s="153">
        <f t="shared" si="17"/>
        <v>0</v>
      </c>
      <c r="E84" s="258">
        <f t="shared" si="11"/>
        <v>0</v>
      </c>
      <c r="F84" s="244" t="e">
        <f t="shared" si="18"/>
        <v>#DIV/0!</v>
      </c>
      <c r="G84" s="154"/>
      <c r="H84" s="154"/>
      <c r="I84" s="258">
        <f t="shared" si="13"/>
        <v>0</v>
      </c>
      <c r="J84" s="244" t="e">
        <f t="shared" si="19"/>
        <v>#DIV/0!</v>
      </c>
      <c r="K84" s="154"/>
      <c r="L84" s="154"/>
      <c r="M84" s="258"/>
      <c r="N84" s="244"/>
    </row>
    <row r="85" spans="1:14" s="79" customFormat="1" ht="22.5" customHeight="1" hidden="1">
      <c r="A85" s="104">
        <v>114214</v>
      </c>
      <c r="B85" s="97" t="s">
        <v>425</v>
      </c>
      <c r="C85" s="152">
        <f>C86+C87</f>
        <v>0</v>
      </c>
      <c r="D85" s="152">
        <f>D86+D87</f>
        <v>0</v>
      </c>
      <c r="E85" s="145">
        <f t="shared" si="11"/>
        <v>0</v>
      </c>
      <c r="F85" s="146" t="e">
        <f aca="true" t="shared" si="20" ref="F85:F112">D85/C85*100</f>
        <v>#DIV/0!</v>
      </c>
      <c r="G85" s="152"/>
      <c r="H85" s="152"/>
      <c r="I85" s="145">
        <f t="shared" si="13"/>
        <v>0</v>
      </c>
      <c r="J85" s="146" t="e">
        <f aca="true" t="shared" si="21" ref="J85:J113">H85/G85*100</f>
        <v>#DIV/0!</v>
      </c>
      <c r="K85" s="152"/>
      <c r="L85" s="152"/>
      <c r="M85" s="145"/>
      <c r="N85" s="146"/>
    </row>
    <row r="86" spans="1:14" s="78" customFormat="1" ht="22.5" customHeight="1" hidden="1">
      <c r="A86" s="94">
        <v>11421410</v>
      </c>
      <c r="B86" s="91" t="s">
        <v>337</v>
      </c>
      <c r="C86" s="153">
        <f aca="true" t="shared" si="22" ref="C86:D88">G86+K86</f>
        <v>0</v>
      </c>
      <c r="D86" s="153">
        <f t="shared" si="22"/>
        <v>0</v>
      </c>
      <c r="E86" s="258">
        <f t="shared" si="11"/>
        <v>0</v>
      </c>
      <c r="F86" s="244" t="e">
        <f t="shared" si="20"/>
        <v>#DIV/0!</v>
      </c>
      <c r="G86" s="153"/>
      <c r="H86" s="153"/>
      <c r="I86" s="258">
        <f t="shared" si="13"/>
        <v>0</v>
      </c>
      <c r="J86" s="244" t="e">
        <f t="shared" si="21"/>
        <v>#DIV/0!</v>
      </c>
      <c r="K86" s="154"/>
      <c r="L86" s="154"/>
      <c r="M86" s="258"/>
      <c r="N86" s="244"/>
    </row>
    <row r="87" spans="1:14" s="78" customFormat="1" ht="22.5" customHeight="1" hidden="1">
      <c r="A87" s="94">
        <v>11421420</v>
      </c>
      <c r="B87" s="91" t="s">
        <v>425</v>
      </c>
      <c r="C87" s="153">
        <f t="shared" si="22"/>
        <v>0</v>
      </c>
      <c r="D87" s="153">
        <f t="shared" si="22"/>
        <v>0</v>
      </c>
      <c r="E87" s="258">
        <f t="shared" si="11"/>
        <v>0</v>
      </c>
      <c r="F87" s="244" t="e">
        <f t="shared" si="20"/>
        <v>#DIV/0!</v>
      </c>
      <c r="G87" s="154"/>
      <c r="H87" s="154"/>
      <c r="I87" s="258">
        <f t="shared" si="13"/>
        <v>0</v>
      </c>
      <c r="J87" s="244" t="e">
        <f t="shared" si="21"/>
        <v>#DIV/0!</v>
      </c>
      <c r="K87" s="154"/>
      <c r="L87" s="154"/>
      <c r="M87" s="258"/>
      <c r="N87" s="244"/>
    </row>
    <row r="88" spans="1:14" s="79" customFormat="1" ht="22.5" customHeight="1">
      <c r="A88" s="104">
        <v>11422</v>
      </c>
      <c r="B88" s="97" t="s">
        <v>69</v>
      </c>
      <c r="C88" s="152">
        <f t="shared" si="22"/>
        <v>1304000</v>
      </c>
      <c r="D88" s="152">
        <f t="shared" si="22"/>
        <v>1168503.8</v>
      </c>
      <c r="E88" s="145">
        <f t="shared" si="11"/>
        <v>-135496.19999999995</v>
      </c>
      <c r="F88" s="146">
        <f t="shared" si="20"/>
        <v>89.60918711656443</v>
      </c>
      <c r="G88" s="152">
        <v>1304000</v>
      </c>
      <c r="H88" s="152">
        <v>1168503.8</v>
      </c>
      <c r="I88" s="145">
        <f t="shared" si="13"/>
        <v>-135496.19999999995</v>
      </c>
      <c r="J88" s="146">
        <f t="shared" si="21"/>
        <v>89.60918711656443</v>
      </c>
      <c r="K88" s="152"/>
      <c r="L88" s="152"/>
      <c r="M88" s="145"/>
      <c r="N88" s="146"/>
    </row>
    <row r="89" spans="1:14" s="79" customFormat="1" ht="22.5" customHeight="1" hidden="1">
      <c r="A89" s="104">
        <v>114221</v>
      </c>
      <c r="B89" s="97" t="s">
        <v>317</v>
      </c>
      <c r="C89" s="152">
        <f>C90+C91+C92+C93+C94+C95+C96+C97+C98</f>
        <v>0</v>
      </c>
      <c r="D89" s="152">
        <f>D90+D91+D92+D93+D94+D95+D96+D97+D98</f>
        <v>0</v>
      </c>
      <c r="E89" s="145">
        <f t="shared" si="11"/>
        <v>0</v>
      </c>
      <c r="F89" s="146" t="e">
        <f t="shared" si="20"/>
        <v>#DIV/0!</v>
      </c>
      <c r="G89" s="152">
        <f>G90+G91+G92+G93+G94+G95+G96+G97+G98</f>
        <v>0</v>
      </c>
      <c r="H89" s="152">
        <f>H90+H91+H92+H93+H94+H95+H96+H97+H98</f>
        <v>0</v>
      </c>
      <c r="I89" s="145">
        <f t="shared" si="13"/>
        <v>0</v>
      </c>
      <c r="J89" s="146" t="e">
        <f t="shared" si="21"/>
        <v>#DIV/0!</v>
      </c>
      <c r="K89" s="152"/>
      <c r="L89" s="152"/>
      <c r="M89" s="145"/>
      <c r="N89" s="146"/>
    </row>
    <row r="90" spans="1:14" s="78" customFormat="1" ht="22.5" customHeight="1" hidden="1">
      <c r="A90" s="94">
        <v>11422110</v>
      </c>
      <c r="B90" s="91" t="s">
        <v>426</v>
      </c>
      <c r="C90" s="153">
        <f aca="true" t="shared" si="23" ref="C90:C98">G90+K90</f>
        <v>0</v>
      </c>
      <c r="D90" s="153">
        <f aca="true" t="shared" si="24" ref="D90:D98">H90+L90</f>
        <v>0</v>
      </c>
      <c r="E90" s="258">
        <f t="shared" si="11"/>
        <v>0</v>
      </c>
      <c r="F90" s="244" t="e">
        <f t="shared" si="20"/>
        <v>#DIV/0!</v>
      </c>
      <c r="G90" s="153"/>
      <c r="H90" s="154"/>
      <c r="I90" s="258">
        <f t="shared" si="13"/>
        <v>0</v>
      </c>
      <c r="J90" s="244" t="e">
        <f t="shared" si="21"/>
        <v>#DIV/0!</v>
      </c>
      <c r="K90" s="154"/>
      <c r="L90" s="154"/>
      <c r="M90" s="258"/>
      <c r="N90" s="244"/>
    </row>
    <row r="91" spans="1:14" s="78" customFormat="1" ht="22.5" customHeight="1" hidden="1">
      <c r="A91" s="94">
        <v>11422120</v>
      </c>
      <c r="B91" s="91" t="s">
        <v>318</v>
      </c>
      <c r="C91" s="153">
        <f t="shared" si="23"/>
        <v>0</v>
      </c>
      <c r="D91" s="153">
        <f t="shared" si="24"/>
        <v>0</v>
      </c>
      <c r="E91" s="258">
        <f t="shared" si="11"/>
        <v>0</v>
      </c>
      <c r="F91" s="244" t="e">
        <f t="shared" si="20"/>
        <v>#DIV/0!</v>
      </c>
      <c r="G91" s="154"/>
      <c r="H91" s="154"/>
      <c r="I91" s="258">
        <f t="shared" si="13"/>
        <v>0</v>
      </c>
      <c r="J91" s="244" t="e">
        <f t="shared" si="21"/>
        <v>#DIV/0!</v>
      </c>
      <c r="K91" s="154"/>
      <c r="L91" s="154"/>
      <c r="M91" s="258"/>
      <c r="N91" s="244"/>
    </row>
    <row r="92" spans="1:14" s="78" customFormat="1" ht="22.5" customHeight="1" hidden="1">
      <c r="A92" s="94">
        <v>11422130</v>
      </c>
      <c r="B92" s="91" t="s">
        <v>319</v>
      </c>
      <c r="C92" s="153">
        <f t="shared" si="23"/>
        <v>0</v>
      </c>
      <c r="D92" s="153">
        <f t="shared" si="24"/>
        <v>0</v>
      </c>
      <c r="E92" s="258">
        <f t="shared" si="11"/>
        <v>0</v>
      </c>
      <c r="F92" s="244" t="e">
        <f t="shared" si="20"/>
        <v>#DIV/0!</v>
      </c>
      <c r="G92" s="154"/>
      <c r="H92" s="154"/>
      <c r="I92" s="258">
        <f t="shared" si="13"/>
        <v>0</v>
      </c>
      <c r="J92" s="244" t="e">
        <f t="shared" si="21"/>
        <v>#DIV/0!</v>
      </c>
      <c r="K92" s="154"/>
      <c r="L92" s="154"/>
      <c r="M92" s="258"/>
      <c r="N92" s="244"/>
    </row>
    <row r="93" spans="1:14" s="78" customFormat="1" ht="22.5" customHeight="1" hidden="1">
      <c r="A93" s="94">
        <v>11422140</v>
      </c>
      <c r="B93" s="91" t="s">
        <v>320</v>
      </c>
      <c r="C93" s="153">
        <f t="shared" si="23"/>
        <v>0</v>
      </c>
      <c r="D93" s="153">
        <f t="shared" si="24"/>
        <v>0</v>
      </c>
      <c r="E93" s="258">
        <f t="shared" si="11"/>
        <v>0</v>
      </c>
      <c r="F93" s="244" t="e">
        <f t="shared" si="20"/>
        <v>#DIV/0!</v>
      </c>
      <c r="G93" s="154"/>
      <c r="H93" s="154"/>
      <c r="I93" s="258">
        <f t="shared" si="13"/>
        <v>0</v>
      </c>
      <c r="J93" s="244" t="e">
        <f t="shared" si="21"/>
        <v>#DIV/0!</v>
      </c>
      <c r="K93" s="154"/>
      <c r="L93" s="154"/>
      <c r="M93" s="258"/>
      <c r="N93" s="244"/>
    </row>
    <row r="94" spans="1:14" s="78" customFormat="1" ht="22.5" customHeight="1" hidden="1">
      <c r="A94" s="94">
        <v>11422150</v>
      </c>
      <c r="B94" s="91" t="s">
        <v>321</v>
      </c>
      <c r="C94" s="153">
        <f t="shared" si="23"/>
        <v>0</v>
      </c>
      <c r="D94" s="153">
        <f t="shared" si="24"/>
        <v>0</v>
      </c>
      <c r="E94" s="258">
        <f t="shared" si="11"/>
        <v>0</v>
      </c>
      <c r="F94" s="244" t="e">
        <f t="shared" si="20"/>
        <v>#DIV/0!</v>
      </c>
      <c r="G94" s="154"/>
      <c r="H94" s="154"/>
      <c r="I94" s="258">
        <f t="shared" si="13"/>
        <v>0</v>
      </c>
      <c r="J94" s="244" t="e">
        <f t="shared" si="21"/>
        <v>#DIV/0!</v>
      </c>
      <c r="K94" s="154"/>
      <c r="L94" s="154"/>
      <c r="M94" s="258"/>
      <c r="N94" s="244"/>
    </row>
    <row r="95" spans="1:14" s="78" customFormat="1" ht="22.5" customHeight="1" hidden="1">
      <c r="A95" s="94">
        <v>11422160</v>
      </c>
      <c r="B95" s="91" t="s">
        <v>424</v>
      </c>
      <c r="C95" s="153">
        <f t="shared" si="23"/>
        <v>0</v>
      </c>
      <c r="D95" s="153">
        <f t="shared" si="24"/>
        <v>0</v>
      </c>
      <c r="E95" s="258">
        <f t="shared" si="11"/>
        <v>0</v>
      </c>
      <c r="F95" s="244" t="e">
        <f t="shared" si="20"/>
        <v>#DIV/0!</v>
      </c>
      <c r="G95" s="154"/>
      <c r="H95" s="154"/>
      <c r="I95" s="258">
        <f t="shared" si="13"/>
        <v>0</v>
      </c>
      <c r="J95" s="244" t="e">
        <f t="shared" si="21"/>
        <v>#DIV/0!</v>
      </c>
      <c r="K95" s="154"/>
      <c r="L95" s="154"/>
      <c r="M95" s="258"/>
      <c r="N95" s="244"/>
    </row>
    <row r="96" spans="1:14" s="78" customFormat="1" ht="22.5" customHeight="1" hidden="1">
      <c r="A96" s="94">
        <v>11422170</v>
      </c>
      <c r="B96" s="91" t="s">
        <v>322</v>
      </c>
      <c r="C96" s="153">
        <f t="shared" si="23"/>
        <v>0</v>
      </c>
      <c r="D96" s="153">
        <f t="shared" si="24"/>
        <v>0</v>
      </c>
      <c r="E96" s="258">
        <f t="shared" si="11"/>
        <v>0</v>
      </c>
      <c r="F96" s="244" t="e">
        <f t="shared" si="20"/>
        <v>#DIV/0!</v>
      </c>
      <c r="G96" s="154"/>
      <c r="H96" s="154"/>
      <c r="I96" s="258">
        <f t="shared" si="13"/>
        <v>0</v>
      </c>
      <c r="J96" s="244" t="e">
        <f t="shared" si="21"/>
        <v>#DIV/0!</v>
      </c>
      <c r="K96" s="154"/>
      <c r="L96" s="154"/>
      <c r="M96" s="258"/>
      <c r="N96" s="244"/>
    </row>
    <row r="97" spans="1:14" s="78" customFormat="1" ht="22.5" customHeight="1" hidden="1">
      <c r="A97" s="94">
        <v>11422180</v>
      </c>
      <c r="B97" s="91" t="s">
        <v>323</v>
      </c>
      <c r="C97" s="153">
        <f t="shared" si="23"/>
        <v>0</v>
      </c>
      <c r="D97" s="153">
        <f t="shared" si="24"/>
        <v>0</v>
      </c>
      <c r="E97" s="258">
        <f t="shared" si="11"/>
        <v>0</v>
      </c>
      <c r="F97" s="244" t="e">
        <f t="shared" si="20"/>
        <v>#DIV/0!</v>
      </c>
      <c r="G97" s="154"/>
      <c r="H97" s="154"/>
      <c r="I97" s="258">
        <f t="shared" si="13"/>
        <v>0</v>
      </c>
      <c r="J97" s="244" t="e">
        <f t="shared" si="21"/>
        <v>#DIV/0!</v>
      </c>
      <c r="K97" s="154"/>
      <c r="L97" s="154"/>
      <c r="M97" s="258"/>
      <c r="N97" s="244"/>
    </row>
    <row r="98" spans="1:14" s="78" customFormat="1" ht="22.5" customHeight="1" hidden="1">
      <c r="A98" s="94">
        <v>11422190</v>
      </c>
      <c r="B98" s="91" t="s">
        <v>324</v>
      </c>
      <c r="C98" s="153">
        <f t="shared" si="23"/>
        <v>0</v>
      </c>
      <c r="D98" s="153">
        <f t="shared" si="24"/>
        <v>0</v>
      </c>
      <c r="E98" s="258">
        <f t="shared" si="11"/>
        <v>0</v>
      </c>
      <c r="F98" s="244" t="e">
        <f t="shared" si="20"/>
        <v>#DIV/0!</v>
      </c>
      <c r="G98" s="154"/>
      <c r="H98" s="154"/>
      <c r="I98" s="258">
        <f t="shared" si="13"/>
        <v>0</v>
      </c>
      <c r="J98" s="244" t="e">
        <f t="shared" si="21"/>
        <v>#DIV/0!</v>
      </c>
      <c r="K98" s="154"/>
      <c r="L98" s="154"/>
      <c r="M98" s="258"/>
      <c r="N98" s="244"/>
    </row>
    <row r="99" spans="1:14" s="79" customFormat="1" ht="22.5" customHeight="1" hidden="1">
      <c r="A99" s="104">
        <v>114222</v>
      </c>
      <c r="B99" s="97" t="s">
        <v>325</v>
      </c>
      <c r="C99" s="152">
        <f>C100+C101+C102+C103</f>
        <v>0</v>
      </c>
      <c r="D99" s="152">
        <f>D100+D101+D102+D103</f>
        <v>0</v>
      </c>
      <c r="E99" s="145">
        <f t="shared" si="11"/>
        <v>0</v>
      </c>
      <c r="F99" s="146" t="e">
        <f t="shared" si="20"/>
        <v>#DIV/0!</v>
      </c>
      <c r="G99" s="152">
        <f>G100+G101+G102+G103</f>
        <v>0</v>
      </c>
      <c r="H99" s="152">
        <f>H100+H101+H102+H103</f>
        <v>0</v>
      </c>
      <c r="I99" s="145">
        <f t="shared" si="13"/>
        <v>0</v>
      </c>
      <c r="J99" s="146" t="e">
        <f t="shared" si="21"/>
        <v>#DIV/0!</v>
      </c>
      <c r="K99" s="152"/>
      <c r="L99" s="152"/>
      <c r="M99" s="145"/>
      <c r="N99" s="146"/>
    </row>
    <row r="100" spans="1:14" s="78" customFormat="1" ht="22.5" customHeight="1" hidden="1">
      <c r="A100" s="94">
        <v>11422210</v>
      </c>
      <c r="B100" s="91" t="s">
        <v>326</v>
      </c>
      <c r="C100" s="153">
        <f aca="true" t="shared" si="25" ref="C100:D103">G100+K100</f>
        <v>0</v>
      </c>
      <c r="D100" s="153">
        <f t="shared" si="25"/>
        <v>0</v>
      </c>
      <c r="E100" s="258">
        <f t="shared" si="11"/>
        <v>0</v>
      </c>
      <c r="F100" s="244" t="e">
        <f t="shared" si="20"/>
        <v>#DIV/0!</v>
      </c>
      <c r="G100" s="154"/>
      <c r="H100" s="154"/>
      <c r="I100" s="258">
        <f t="shared" si="13"/>
        <v>0</v>
      </c>
      <c r="J100" s="244" t="e">
        <f t="shared" si="21"/>
        <v>#DIV/0!</v>
      </c>
      <c r="K100" s="154"/>
      <c r="L100" s="154"/>
      <c r="M100" s="258"/>
      <c r="N100" s="244"/>
    </row>
    <row r="101" spans="1:14" s="78" customFormat="1" ht="22.5" customHeight="1" hidden="1">
      <c r="A101" s="94">
        <v>11422220</v>
      </c>
      <c r="B101" s="91" t="s">
        <v>327</v>
      </c>
      <c r="C101" s="153">
        <f t="shared" si="25"/>
        <v>0</v>
      </c>
      <c r="D101" s="153">
        <f t="shared" si="25"/>
        <v>0</v>
      </c>
      <c r="E101" s="258">
        <f t="shared" si="11"/>
        <v>0</v>
      </c>
      <c r="F101" s="244" t="e">
        <f t="shared" si="20"/>
        <v>#DIV/0!</v>
      </c>
      <c r="G101" s="154"/>
      <c r="H101" s="154"/>
      <c r="I101" s="258">
        <f t="shared" si="13"/>
        <v>0</v>
      </c>
      <c r="J101" s="244" t="e">
        <f t="shared" si="21"/>
        <v>#DIV/0!</v>
      </c>
      <c r="K101" s="154"/>
      <c r="L101" s="154"/>
      <c r="M101" s="258"/>
      <c r="N101" s="244"/>
    </row>
    <row r="102" spans="1:14" s="78" customFormat="1" ht="22.5" customHeight="1" hidden="1">
      <c r="A102" s="94">
        <v>11422230</v>
      </c>
      <c r="B102" s="91" t="s">
        <v>328</v>
      </c>
      <c r="C102" s="153">
        <f t="shared" si="25"/>
        <v>0</v>
      </c>
      <c r="D102" s="153">
        <f t="shared" si="25"/>
        <v>0</v>
      </c>
      <c r="E102" s="258">
        <f t="shared" si="11"/>
        <v>0</v>
      </c>
      <c r="F102" s="244" t="e">
        <f t="shared" si="20"/>
        <v>#DIV/0!</v>
      </c>
      <c r="G102" s="154"/>
      <c r="H102" s="154"/>
      <c r="I102" s="258">
        <f t="shared" si="13"/>
        <v>0</v>
      </c>
      <c r="J102" s="244" t="e">
        <f t="shared" si="21"/>
        <v>#DIV/0!</v>
      </c>
      <c r="K102" s="154"/>
      <c r="L102" s="154"/>
      <c r="M102" s="258"/>
      <c r="N102" s="244"/>
    </row>
    <row r="103" spans="1:14" s="78" customFormat="1" ht="22.5" customHeight="1" hidden="1">
      <c r="A103" s="94">
        <v>11422290</v>
      </c>
      <c r="B103" s="91" t="s">
        <v>329</v>
      </c>
      <c r="C103" s="153">
        <f t="shared" si="25"/>
        <v>0</v>
      </c>
      <c r="D103" s="153">
        <f t="shared" si="25"/>
        <v>0</v>
      </c>
      <c r="E103" s="258">
        <f t="shared" si="11"/>
        <v>0</v>
      </c>
      <c r="F103" s="244" t="e">
        <f t="shared" si="20"/>
        <v>#DIV/0!</v>
      </c>
      <c r="G103" s="154"/>
      <c r="H103" s="154"/>
      <c r="I103" s="258">
        <f t="shared" si="13"/>
        <v>0</v>
      </c>
      <c r="J103" s="244" t="e">
        <f t="shared" si="21"/>
        <v>#DIV/0!</v>
      </c>
      <c r="K103" s="154"/>
      <c r="L103" s="154"/>
      <c r="M103" s="258"/>
      <c r="N103" s="244"/>
    </row>
    <row r="104" spans="1:14" s="79" customFormat="1" ht="22.5" customHeight="1" hidden="1">
      <c r="A104" s="104">
        <v>114223</v>
      </c>
      <c r="B104" s="97" t="s">
        <v>330</v>
      </c>
      <c r="C104" s="152">
        <f>C105+C106+C107+C108+C109+C110</f>
        <v>0</v>
      </c>
      <c r="D104" s="152">
        <f>D105+D106+D107+D108+D109+D110</f>
        <v>0</v>
      </c>
      <c r="E104" s="145">
        <f t="shared" si="11"/>
        <v>0</v>
      </c>
      <c r="F104" s="146" t="e">
        <f t="shared" si="20"/>
        <v>#DIV/0!</v>
      </c>
      <c r="G104" s="152">
        <f>G105+G106+G107+G108+G109+G110</f>
        <v>0</v>
      </c>
      <c r="H104" s="152">
        <f>H105+H106+H107+H108+H109+H110</f>
        <v>0</v>
      </c>
      <c r="I104" s="145">
        <f t="shared" si="13"/>
        <v>0</v>
      </c>
      <c r="J104" s="146" t="e">
        <f t="shared" si="21"/>
        <v>#DIV/0!</v>
      </c>
      <c r="K104" s="152"/>
      <c r="L104" s="152"/>
      <c r="M104" s="145"/>
      <c r="N104" s="146"/>
    </row>
    <row r="105" spans="1:14" s="78" customFormat="1" ht="22.5" customHeight="1" hidden="1">
      <c r="A105" s="94">
        <v>11422310</v>
      </c>
      <c r="B105" s="91" t="s">
        <v>331</v>
      </c>
      <c r="C105" s="153">
        <f aca="true" t="shared" si="26" ref="C105:C110">G105+K105</f>
        <v>0</v>
      </c>
      <c r="D105" s="153">
        <f aca="true" t="shared" si="27" ref="D105:D110">H105+L105</f>
        <v>0</v>
      </c>
      <c r="E105" s="258">
        <f t="shared" si="11"/>
        <v>0</v>
      </c>
      <c r="F105" s="244" t="e">
        <f t="shared" si="20"/>
        <v>#DIV/0!</v>
      </c>
      <c r="G105" s="154"/>
      <c r="H105" s="154"/>
      <c r="I105" s="258">
        <f t="shared" si="13"/>
        <v>0</v>
      </c>
      <c r="J105" s="244" t="e">
        <f t="shared" si="21"/>
        <v>#DIV/0!</v>
      </c>
      <c r="K105" s="154"/>
      <c r="L105" s="154"/>
      <c r="M105" s="258"/>
      <c r="N105" s="244"/>
    </row>
    <row r="106" spans="1:14" s="78" customFormat="1" ht="22.5" customHeight="1" hidden="1">
      <c r="A106" s="94">
        <v>11422320</v>
      </c>
      <c r="B106" s="91" t="s">
        <v>332</v>
      </c>
      <c r="C106" s="153">
        <f t="shared" si="26"/>
        <v>0</v>
      </c>
      <c r="D106" s="153">
        <f t="shared" si="27"/>
        <v>0</v>
      </c>
      <c r="E106" s="258">
        <f t="shared" si="11"/>
        <v>0</v>
      </c>
      <c r="F106" s="244" t="e">
        <f t="shared" si="20"/>
        <v>#DIV/0!</v>
      </c>
      <c r="G106" s="154"/>
      <c r="H106" s="154"/>
      <c r="I106" s="258">
        <f t="shared" si="13"/>
        <v>0</v>
      </c>
      <c r="J106" s="244" t="e">
        <f t="shared" si="21"/>
        <v>#DIV/0!</v>
      </c>
      <c r="K106" s="154"/>
      <c r="L106" s="154"/>
      <c r="M106" s="258"/>
      <c r="N106" s="244"/>
    </row>
    <row r="107" spans="1:14" s="78" customFormat="1" ht="22.5" customHeight="1" hidden="1">
      <c r="A107" s="94">
        <v>11422330</v>
      </c>
      <c r="B107" s="91" t="s">
        <v>333</v>
      </c>
      <c r="C107" s="153">
        <f t="shared" si="26"/>
        <v>0</v>
      </c>
      <c r="D107" s="153">
        <f t="shared" si="27"/>
        <v>0</v>
      </c>
      <c r="E107" s="258">
        <f t="shared" si="11"/>
        <v>0</v>
      </c>
      <c r="F107" s="244" t="e">
        <f t="shared" si="20"/>
        <v>#DIV/0!</v>
      </c>
      <c r="G107" s="154"/>
      <c r="H107" s="154"/>
      <c r="I107" s="258">
        <f t="shared" si="13"/>
        <v>0</v>
      </c>
      <c r="J107" s="244" t="e">
        <f t="shared" si="21"/>
        <v>#DIV/0!</v>
      </c>
      <c r="K107" s="154"/>
      <c r="L107" s="154"/>
      <c r="M107" s="258"/>
      <c r="N107" s="244"/>
    </row>
    <row r="108" spans="1:14" s="78" customFormat="1" ht="22.5" customHeight="1" hidden="1">
      <c r="A108" s="94">
        <v>11422340</v>
      </c>
      <c r="B108" s="91" t="s">
        <v>334</v>
      </c>
      <c r="C108" s="153">
        <f t="shared" si="26"/>
        <v>0</v>
      </c>
      <c r="D108" s="153">
        <f t="shared" si="27"/>
        <v>0</v>
      </c>
      <c r="E108" s="258">
        <f t="shared" si="11"/>
        <v>0</v>
      </c>
      <c r="F108" s="244" t="e">
        <f t="shared" si="20"/>
        <v>#DIV/0!</v>
      </c>
      <c r="G108" s="154"/>
      <c r="H108" s="154"/>
      <c r="I108" s="258">
        <f t="shared" si="13"/>
        <v>0</v>
      </c>
      <c r="J108" s="244" t="e">
        <f t="shared" si="21"/>
        <v>#DIV/0!</v>
      </c>
      <c r="K108" s="154"/>
      <c r="L108" s="154"/>
      <c r="M108" s="258"/>
      <c r="N108" s="244"/>
    </row>
    <row r="109" spans="1:14" s="78" customFormat="1" ht="22.5" customHeight="1" hidden="1">
      <c r="A109" s="94">
        <v>11422350</v>
      </c>
      <c r="B109" s="91" t="s">
        <v>335</v>
      </c>
      <c r="C109" s="153">
        <f t="shared" si="26"/>
        <v>0</v>
      </c>
      <c r="D109" s="153">
        <f t="shared" si="27"/>
        <v>0</v>
      </c>
      <c r="E109" s="258">
        <f t="shared" si="11"/>
        <v>0</v>
      </c>
      <c r="F109" s="244" t="e">
        <f t="shared" si="20"/>
        <v>#DIV/0!</v>
      </c>
      <c r="G109" s="154"/>
      <c r="H109" s="154"/>
      <c r="I109" s="258">
        <f t="shared" si="13"/>
        <v>0</v>
      </c>
      <c r="J109" s="244" t="e">
        <f t="shared" si="21"/>
        <v>#DIV/0!</v>
      </c>
      <c r="K109" s="154"/>
      <c r="L109" s="154"/>
      <c r="M109" s="258"/>
      <c r="N109" s="244"/>
    </row>
    <row r="110" spans="1:14" s="78" customFormat="1" ht="22.5" customHeight="1" hidden="1">
      <c r="A110" s="94">
        <v>11422360</v>
      </c>
      <c r="B110" s="91" t="s">
        <v>336</v>
      </c>
      <c r="C110" s="153">
        <f t="shared" si="26"/>
        <v>0</v>
      </c>
      <c r="D110" s="153">
        <f t="shared" si="27"/>
        <v>0</v>
      </c>
      <c r="E110" s="258">
        <f t="shared" si="11"/>
        <v>0</v>
      </c>
      <c r="F110" s="244" t="e">
        <f t="shared" si="20"/>
        <v>#DIV/0!</v>
      </c>
      <c r="G110" s="154"/>
      <c r="H110" s="154"/>
      <c r="I110" s="258">
        <f t="shared" si="13"/>
        <v>0</v>
      </c>
      <c r="J110" s="244" t="e">
        <f t="shared" si="21"/>
        <v>#DIV/0!</v>
      </c>
      <c r="K110" s="154"/>
      <c r="L110" s="154"/>
      <c r="M110" s="258"/>
      <c r="N110" s="244"/>
    </row>
    <row r="111" spans="1:14" s="79" customFormat="1" ht="22.5" customHeight="1" hidden="1">
      <c r="A111" s="104">
        <v>114224</v>
      </c>
      <c r="B111" s="97" t="s">
        <v>425</v>
      </c>
      <c r="C111" s="152">
        <f>C112</f>
        <v>0</v>
      </c>
      <c r="D111" s="152">
        <f>D112</f>
        <v>0</v>
      </c>
      <c r="E111" s="145">
        <f t="shared" si="11"/>
        <v>0</v>
      </c>
      <c r="F111" s="146" t="e">
        <f t="shared" si="20"/>
        <v>#DIV/0!</v>
      </c>
      <c r="G111" s="152">
        <f>G112</f>
        <v>0</v>
      </c>
      <c r="H111" s="152">
        <f>H112</f>
        <v>0</v>
      </c>
      <c r="I111" s="145">
        <f t="shared" si="13"/>
        <v>0</v>
      </c>
      <c r="J111" s="146" t="e">
        <f t="shared" si="21"/>
        <v>#DIV/0!</v>
      </c>
      <c r="K111" s="152"/>
      <c r="L111" s="152"/>
      <c r="M111" s="145"/>
      <c r="N111" s="146"/>
    </row>
    <row r="112" spans="1:14" s="78" customFormat="1" ht="22.5" customHeight="1" hidden="1">
      <c r="A112" s="94">
        <v>11422410</v>
      </c>
      <c r="B112" s="91" t="s">
        <v>425</v>
      </c>
      <c r="C112" s="153">
        <f>G112+K112</f>
        <v>0</v>
      </c>
      <c r="D112" s="153">
        <f>H112+L112</f>
        <v>0</v>
      </c>
      <c r="E112" s="258">
        <f t="shared" si="11"/>
        <v>0</v>
      </c>
      <c r="F112" s="244" t="e">
        <f t="shared" si="20"/>
        <v>#DIV/0!</v>
      </c>
      <c r="G112" s="154"/>
      <c r="H112" s="154"/>
      <c r="I112" s="258">
        <f t="shared" si="13"/>
        <v>0</v>
      </c>
      <c r="J112" s="244" t="e">
        <f t="shared" si="21"/>
        <v>#DIV/0!</v>
      </c>
      <c r="K112" s="154"/>
      <c r="L112" s="154"/>
      <c r="M112" s="258"/>
      <c r="N112" s="244"/>
    </row>
    <row r="113" spans="1:14" s="76" customFormat="1" ht="22.5" customHeight="1">
      <c r="A113" s="104">
        <v>1144</v>
      </c>
      <c r="B113" s="97" t="s">
        <v>427</v>
      </c>
      <c r="C113" s="149">
        <f>C114+C138</f>
        <v>162250</v>
      </c>
      <c r="D113" s="149">
        <f>D114+D138</f>
        <v>205687.4</v>
      </c>
      <c r="E113" s="145">
        <f t="shared" si="11"/>
        <v>43437.399999999994</v>
      </c>
      <c r="F113" s="146">
        <f>D113/C113*100</f>
        <v>126.77189522342064</v>
      </c>
      <c r="G113" s="149">
        <f>G114+G138</f>
        <v>162250</v>
      </c>
      <c r="H113" s="149">
        <f>H114+H138</f>
        <v>205687.4</v>
      </c>
      <c r="I113" s="145">
        <f t="shared" si="13"/>
        <v>43437.399999999994</v>
      </c>
      <c r="J113" s="244">
        <f t="shared" si="21"/>
        <v>126.77189522342064</v>
      </c>
      <c r="K113" s="149"/>
      <c r="L113" s="149"/>
      <c r="M113" s="145"/>
      <c r="N113" s="146"/>
    </row>
    <row r="114" spans="1:14" s="79" customFormat="1" ht="22.5" customHeight="1">
      <c r="A114" s="104">
        <v>11441</v>
      </c>
      <c r="B114" s="97" t="s">
        <v>338</v>
      </c>
      <c r="C114" s="152">
        <f>G114+K114</f>
        <v>52250</v>
      </c>
      <c r="D114" s="152">
        <f>D115+D120+D126+D133</f>
        <v>83804.4</v>
      </c>
      <c r="E114" s="145">
        <f aca="true" t="shared" si="28" ref="E114:E162">D114-C114</f>
        <v>31554.399999999994</v>
      </c>
      <c r="F114" s="146">
        <f>D114/C114*100</f>
        <v>160.39119617224878</v>
      </c>
      <c r="G114" s="152">
        <v>52250</v>
      </c>
      <c r="H114" s="152">
        <f>H115+H120+H126+H133</f>
        <v>83804.4</v>
      </c>
      <c r="I114" s="145">
        <f aca="true" t="shared" si="29" ref="I114:I162">H114-G114</f>
        <v>31554.399999999994</v>
      </c>
      <c r="J114" s="146">
        <f>H114/G114*100</f>
        <v>160.39119617224878</v>
      </c>
      <c r="K114" s="152"/>
      <c r="L114" s="152"/>
      <c r="M114" s="145"/>
      <c r="N114" s="146"/>
    </row>
    <row r="115" spans="1:14" s="79" customFormat="1" ht="22.5" customHeight="1">
      <c r="A115" s="104">
        <v>114411</v>
      </c>
      <c r="B115" s="97" t="s">
        <v>339</v>
      </c>
      <c r="C115" s="152"/>
      <c r="D115" s="152">
        <f>H115+L115</f>
        <v>3719</v>
      </c>
      <c r="E115" s="145">
        <f t="shared" si="28"/>
        <v>3719</v>
      </c>
      <c r="F115" s="146"/>
      <c r="G115" s="152"/>
      <c r="H115" s="152">
        <v>3719</v>
      </c>
      <c r="I115" s="145">
        <f t="shared" si="29"/>
        <v>3719</v>
      </c>
      <c r="J115" s="146"/>
      <c r="K115" s="152"/>
      <c r="L115" s="152"/>
      <c r="M115" s="145"/>
      <c r="N115" s="146"/>
    </row>
    <row r="116" spans="1:14" s="78" customFormat="1" ht="22.5" customHeight="1" hidden="1">
      <c r="A116" s="94">
        <v>11441110</v>
      </c>
      <c r="B116" s="91" t="s">
        <v>340</v>
      </c>
      <c r="C116" s="153"/>
      <c r="D116" s="153">
        <f>H116+L116</f>
        <v>0</v>
      </c>
      <c r="E116" s="258">
        <f t="shared" si="28"/>
        <v>0</v>
      </c>
      <c r="F116" s="244"/>
      <c r="G116" s="154"/>
      <c r="H116" s="154"/>
      <c r="I116" s="258">
        <f t="shared" si="29"/>
        <v>0</v>
      </c>
      <c r="J116" s="244"/>
      <c r="K116" s="154"/>
      <c r="L116" s="154"/>
      <c r="M116" s="258"/>
      <c r="N116" s="244"/>
    </row>
    <row r="117" spans="1:14" s="78" customFormat="1" ht="22.5" customHeight="1" hidden="1">
      <c r="A117" s="94">
        <v>11441120</v>
      </c>
      <c r="B117" s="91" t="s">
        <v>341</v>
      </c>
      <c r="C117" s="153"/>
      <c r="D117" s="153">
        <f>H117+L117</f>
        <v>0</v>
      </c>
      <c r="E117" s="258">
        <f t="shared" si="28"/>
        <v>0</v>
      </c>
      <c r="F117" s="244"/>
      <c r="G117" s="154"/>
      <c r="H117" s="154"/>
      <c r="I117" s="258">
        <f t="shared" si="29"/>
        <v>0</v>
      </c>
      <c r="J117" s="244"/>
      <c r="K117" s="154"/>
      <c r="L117" s="154"/>
      <c r="M117" s="258"/>
      <c r="N117" s="244"/>
    </row>
    <row r="118" spans="1:14" s="78" customFormat="1" ht="22.5" customHeight="1" hidden="1">
      <c r="A118" s="94">
        <v>11441130</v>
      </c>
      <c r="B118" s="91" t="s">
        <v>342</v>
      </c>
      <c r="C118" s="153"/>
      <c r="D118" s="153">
        <f>H118+L118</f>
        <v>0</v>
      </c>
      <c r="E118" s="258">
        <f t="shared" si="28"/>
        <v>0</v>
      </c>
      <c r="F118" s="244"/>
      <c r="G118" s="154"/>
      <c r="H118" s="154"/>
      <c r="I118" s="258">
        <f t="shared" si="29"/>
        <v>0</v>
      </c>
      <c r="J118" s="244"/>
      <c r="K118" s="154"/>
      <c r="L118" s="154"/>
      <c r="M118" s="258"/>
      <c r="N118" s="244"/>
    </row>
    <row r="119" spans="1:14" s="78" customFormat="1" ht="22.5" customHeight="1" hidden="1">
      <c r="A119" s="94">
        <v>11441190</v>
      </c>
      <c r="B119" s="91" t="s">
        <v>343</v>
      </c>
      <c r="C119" s="153"/>
      <c r="D119" s="153">
        <f>H119+L119</f>
        <v>0</v>
      </c>
      <c r="E119" s="258">
        <f t="shared" si="28"/>
        <v>0</v>
      </c>
      <c r="F119" s="244"/>
      <c r="G119" s="154"/>
      <c r="H119" s="154"/>
      <c r="I119" s="258">
        <f t="shared" si="29"/>
        <v>0</v>
      </c>
      <c r="J119" s="244"/>
      <c r="K119" s="154"/>
      <c r="L119" s="154"/>
      <c r="M119" s="258"/>
      <c r="N119" s="244"/>
    </row>
    <row r="120" spans="1:14" s="79" customFormat="1" ht="22.5" customHeight="1">
      <c r="A120" s="104">
        <v>114412</v>
      </c>
      <c r="B120" s="97" t="s">
        <v>344</v>
      </c>
      <c r="C120" s="152"/>
      <c r="D120" s="152">
        <f aca="true" t="shared" si="30" ref="D120:D125">H120+L120</f>
        <v>72819.2</v>
      </c>
      <c r="E120" s="145">
        <f t="shared" si="28"/>
        <v>72819.2</v>
      </c>
      <c r="F120" s="146"/>
      <c r="G120" s="152"/>
      <c r="H120" s="152">
        <v>72819.2</v>
      </c>
      <c r="I120" s="145">
        <f t="shared" si="29"/>
        <v>72819.2</v>
      </c>
      <c r="J120" s="146"/>
      <c r="K120" s="152"/>
      <c r="L120" s="152"/>
      <c r="M120" s="145"/>
      <c r="N120" s="146"/>
    </row>
    <row r="121" spans="1:14" s="78" customFormat="1" ht="22.5" customHeight="1" hidden="1">
      <c r="A121" s="94">
        <v>11441210</v>
      </c>
      <c r="B121" s="91" t="s">
        <v>345</v>
      </c>
      <c r="C121" s="153"/>
      <c r="D121" s="153">
        <f t="shared" si="30"/>
        <v>0</v>
      </c>
      <c r="E121" s="258">
        <f t="shared" si="28"/>
        <v>0</v>
      </c>
      <c r="F121" s="244"/>
      <c r="G121" s="154"/>
      <c r="H121" s="154"/>
      <c r="I121" s="258">
        <f t="shared" si="29"/>
        <v>0</v>
      </c>
      <c r="J121" s="244"/>
      <c r="K121" s="154"/>
      <c r="L121" s="154"/>
      <c r="M121" s="258"/>
      <c r="N121" s="244"/>
    </row>
    <row r="122" spans="1:14" s="78" customFormat="1" ht="22.5" customHeight="1" hidden="1">
      <c r="A122" s="94">
        <v>11441220</v>
      </c>
      <c r="B122" s="91" t="s">
        <v>346</v>
      </c>
      <c r="C122" s="153"/>
      <c r="D122" s="153">
        <f t="shared" si="30"/>
        <v>0</v>
      </c>
      <c r="E122" s="258">
        <f t="shared" si="28"/>
        <v>0</v>
      </c>
      <c r="F122" s="244"/>
      <c r="G122" s="154"/>
      <c r="H122" s="154"/>
      <c r="I122" s="258">
        <f t="shared" si="29"/>
        <v>0</v>
      </c>
      <c r="J122" s="244"/>
      <c r="K122" s="154"/>
      <c r="L122" s="154"/>
      <c r="M122" s="258"/>
      <c r="N122" s="244"/>
    </row>
    <row r="123" spans="1:14" s="78" customFormat="1" ht="22.5" customHeight="1" hidden="1">
      <c r="A123" s="94">
        <v>11441230</v>
      </c>
      <c r="B123" s="91" t="s">
        <v>347</v>
      </c>
      <c r="C123" s="153"/>
      <c r="D123" s="153">
        <f t="shared" si="30"/>
        <v>0</v>
      </c>
      <c r="E123" s="258">
        <f t="shared" si="28"/>
        <v>0</v>
      </c>
      <c r="F123" s="244"/>
      <c r="G123" s="154"/>
      <c r="H123" s="154"/>
      <c r="I123" s="258">
        <f t="shared" si="29"/>
        <v>0</v>
      </c>
      <c r="J123" s="244"/>
      <c r="K123" s="154"/>
      <c r="L123" s="154"/>
      <c r="M123" s="258"/>
      <c r="N123" s="244"/>
    </row>
    <row r="124" spans="1:14" s="78" customFormat="1" ht="22.5" customHeight="1" hidden="1">
      <c r="A124" s="94">
        <v>11441240</v>
      </c>
      <c r="B124" s="91" t="s">
        <v>348</v>
      </c>
      <c r="C124" s="153"/>
      <c r="D124" s="153">
        <f t="shared" si="30"/>
        <v>0</v>
      </c>
      <c r="E124" s="258">
        <f t="shared" si="28"/>
        <v>0</v>
      </c>
      <c r="F124" s="244"/>
      <c r="G124" s="154"/>
      <c r="H124" s="154"/>
      <c r="I124" s="258">
        <f t="shared" si="29"/>
        <v>0</v>
      </c>
      <c r="J124" s="244"/>
      <c r="K124" s="154"/>
      <c r="L124" s="154"/>
      <c r="M124" s="258"/>
      <c r="N124" s="244"/>
    </row>
    <row r="125" spans="1:14" s="78" customFormat="1" ht="22.5" customHeight="1" hidden="1">
      <c r="A125" s="94">
        <v>11441290</v>
      </c>
      <c r="B125" s="91" t="s">
        <v>349</v>
      </c>
      <c r="C125" s="153"/>
      <c r="D125" s="153">
        <f t="shared" si="30"/>
        <v>0</v>
      </c>
      <c r="E125" s="258">
        <f t="shared" si="28"/>
        <v>0</v>
      </c>
      <c r="F125" s="244"/>
      <c r="G125" s="154"/>
      <c r="H125" s="154"/>
      <c r="I125" s="258">
        <f t="shared" si="29"/>
        <v>0</v>
      </c>
      <c r="J125" s="244"/>
      <c r="K125" s="154"/>
      <c r="L125" s="154"/>
      <c r="M125" s="258"/>
      <c r="N125" s="244"/>
    </row>
    <row r="126" spans="1:14" s="79" customFormat="1" ht="22.5" customHeight="1">
      <c r="A126" s="104">
        <v>114413</v>
      </c>
      <c r="B126" s="97" t="s">
        <v>350</v>
      </c>
      <c r="C126" s="152"/>
      <c r="D126" s="152">
        <f aca="true" t="shared" si="31" ref="D126:D132">H126+L126</f>
        <v>3862.7</v>
      </c>
      <c r="E126" s="145">
        <f t="shared" si="28"/>
        <v>3862.7</v>
      </c>
      <c r="F126" s="146"/>
      <c r="G126" s="152"/>
      <c r="H126" s="152">
        <v>3862.7</v>
      </c>
      <c r="I126" s="145">
        <f t="shared" si="29"/>
        <v>3862.7</v>
      </c>
      <c r="J126" s="146"/>
      <c r="K126" s="152"/>
      <c r="L126" s="152"/>
      <c r="M126" s="145"/>
      <c r="N126" s="146"/>
    </row>
    <row r="127" spans="1:14" s="78" customFormat="1" ht="22.5" customHeight="1" hidden="1">
      <c r="A127" s="94">
        <v>11441310</v>
      </c>
      <c r="B127" s="91" t="s">
        <v>351</v>
      </c>
      <c r="C127" s="153"/>
      <c r="D127" s="153">
        <f t="shared" si="31"/>
        <v>0</v>
      </c>
      <c r="E127" s="258">
        <f t="shared" si="28"/>
        <v>0</v>
      </c>
      <c r="F127" s="244"/>
      <c r="G127" s="154"/>
      <c r="H127" s="154"/>
      <c r="I127" s="258">
        <f t="shared" si="29"/>
        <v>0</v>
      </c>
      <c r="J127" s="244"/>
      <c r="K127" s="154"/>
      <c r="L127" s="154"/>
      <c r="M127" s="258"/>
      <c r="N127" s="244"/>
    </row>
    <row r="128" spans="1:14" s="78" customFormat="1" ht="22.5" customHeight="1" hidden="1">
      <c r="A128" s="94">
        <v>11441320</v>
      </c>
      <c r="B128" s="91" t="s">
        <v>428</v>
      </c>
      <c r="C128" s="153"/>
      <c r="D128" s="153">
        <f t="shared" si="31"/>
        <v>0</v>
      </c>
      <c r="E128" s="258">
        <f t="shared" si="28"/>
        <v>0</v>
      </c>
      <c r="F128" s="244"/>
      <c r="G128" s="154"/>
      <c r="H128" s="154"/>
      <c r="I128" s="258">
        <f t="shared" si="29"/>
        <v>0</v>
      </c>
      <c r="J128" s="244"/>
      <c r="K128" s="154"/>
      <c r="L128" s="154"/>
      <c r="M128" s="258"/>
      <c r="N128" s="244"/>
    </row>
    <row r="129" spans="1:14" s="78" customFormat="1" ht="22.5" customHeight="1" hidden="1">
      <c r="A129" s="94">
        <v>11441330</v>
      </c>
      <c r="B129" s="91" t="s">
        <v>429</v>
      </c>
      <c r="C129" s="153"/>
      <c r="D129" s="153">
        <f t="shared" si="31"/>
        <v>0</v>
      </c>
      <c r="E129" s="258">
        <f t="shared" si="28"/>
        <v>0</v>
      </c>
      <c r="F129" s="244"/>
      <c r="G129" s="154"/>
      <c r="H129" s="154"/>
      <c r="I129" s="258">
        <f t="shared" si="29"/>
        <v>0</v>
      </c>
      <c r="J129" s="244"/>
      <c r="K129" s="154"/>
      <c r="L129" s="154"/>
      <c r="M129" s="258"/>
      <c r="N129" s="244"/>
    </row>
    <row r="130" spans="1:14" s="78" customFormat="1" ht="22.5" customHeight="1" hidden="1">
      <c r="A130" s="94">
        <v>11441340</v>
      </c>
      <c r="B130" s="91" t="s">
        <v>352</v>
      </c>
      <c r="C130" s="153"/>
      <c r="D130" s="153">
        <f t="shared" si="31"/>
        <v>0</v>
      </c>
      <c r="E130" s="258">
        <f t="shared" si="28"/>
        <v>0</v>
      </c>
      <c r="F130" s="244"/>
      <c r="G130" s="154"/>
      <c r="H130" s="154"/>
      <c r="I130" s="258">
        <f t="shared" si="29"/>
        <v>0</v>
      </c>
      <c r="J130" s="244"/>
      <c r="K130" s="154"/>
      <c r="L130" s="154"/>
      <c r="M130" s="258"/>
      <c r="N130" s="244"/>
    </row>
    <row r="131" spans="1:14" s="78" customFormat="1" ht="22.5" customHeight="1" hidden="1">
      <c r="A131" s="94">
        <v>11441350</v>
      </c>
      <c r="B131" s="91" t="s">
        <v>353</v>
      </c>
      <c r="C131" s="153"/>
      <c r="D131" s="153">
        <f t="shared" si="31"/>
        <v>0</v>
      </c>
      <c r="E131" s="258">
        <f t="shared" si="28"/>
        <v>0</v>
      </c>
      <c r="F131" s="244"/>
      <c r="G131" s="154"/>
      <c r="H131" s="154"/>
      <c r="I131" s="258">
        <f t="shared" si="29"/>
        <v>0</v>
      </c>
      <c r="J131" s="244"/>
      <c r="K131" s="154"/>
      <c r="L131" s="154"/>
      <c r="M131" s="258"/>
      <c r="N131" s="244"/>
    </row>
    <row r="132" spans="1:14" s="78" customFormat="1" ht="22.5" customHeight="1" hidden="1">
      <c r="A132" s="94">
        <v>11441390</v>
      </c>
      <c r="B132" s="91" t="s">
        <v>354</v>
      </c>
      <c r="C132" s="153"/>
      <c r="D132" s="153">
        <f t="shared" si="31"/>
        <v>0</v>
      </c>
      <c r="E132" s="258">
        <f t="shared" si="28"/>
        <v>0</v>
      </c>
      <c r="F132" s="244"/>
      <c r="G132" s="154"/>
      <c r="H132" s="154"/>
      <c r="I132" s="258">
        <f t="shared" si="29"/>
        <v>0</v>
      </c>
      <c r="J132" s="244"/>
      <c r="K132" s="154"/>
      <c r="L132" s="154"/>
      <c r="M132" s="258"/>
      <c r="N132" s="244"/>
    </row>
    <row r="133" spans="1:14" s="79" customFormat="1" ht="22.5" customHeight="1">
      <c r="A133" s="104">
        <v>114414</v>
      </c>
      <c r="B133" s="97" t="s">
        <v>355</v>
      </c>
      <c r="C133" s="152"/>
      <c r="D133" s="152">
        <f aca="true" t="shared" si="32" ref="C133:D138">H133+L133</f>
        <v>3403.5</v>
      </c>
      <c r="E133" s="145">
        <f t="shared" si="28"/>
        <v>3403.5</v>
      </c>
      <c r="F133" s="146"/>
      <c r="G133" s="152"/>
      <c r="H133" s="152">
        <v>3403.5</v>
      </c>
      <c r="I133" s="145">
        <f t="shared" si="29"/>
        <v>3403.5</v>
      </c>
      <c r="J133" s="146"/>
      <c r="K133" s="152"/>
      <c r="L133" s="152"/>
      <c r="M133" s="145"/>
      <c r="N133" s="146"/>
    </row>
    <row r="134" spans="1:14" s="78" customFormat="1" ht="22.5" customHeight="1" hidden="1">
      <c r="A134" s="94">
        <v>11441410</v>
      </c>
      <c r="B134" s="91" t="s">
        <v>430</v>
      </c>
      <c r="C134" s="153">
        <f t="shared" si="32"/>
        <v>0</v>
      </c>
      <c r="D134" s="153">
        <f t="shared" si="32"/>
        <v>0</v>
      </c>
      <c r="E134" s="258">
        <f t="shared" si="28"/>
        <v>0</v>
      </c>
      <c r="F134" s="244" t="e">
        <f>D134/C134*100</f>
        <v>#DIV/0!</v>
      </c>
      <c r="G134" s="154"/>
      <c r="H134" s="154"/>
      <c r="I134" s="258">
        <f t="shared" si="29"/>
        <v>0</v>
      </c>
      <c r="J134" s="244" t="e">
        <f>H134/G134*100</f>
        <v>#DIV/0!</v>
      </c>
      <c r="K134" s="154"/>
      <c r="L134" s="154"/>
      <c r="M134" s="258"/>
      <c r="N134" s="244"/>
    </row>
    <row r="135" spans="1:14" s="78" customFormat="1" ht="22.5" customHeight="1" hidden="1">
      <c r="A135" s="94">
        <v>11441420</v>
      </c>
      <c r="B135" s="91" t="s">
        <v>431</v>
      </c>
      <c r="C135" s="153">
        <f t="shared" si="32"/>
        <v>0</v>
      </c>
      <c r="D135" s="153">
        <f t="shared" si="32"/>
        <v>0</v>
      </c>
      <c r="E135" s="258">
        <f t="shared" si="28"/>
        <v>0</v>
      </c>
      <c r="F135" s="244" t="e">
        <f>D135/C135*100</f>
        <v>#DIV/0!</v>
      </c>
      <c r="G135" s="154"/>
      <c r="H135" s="154"/>
      <c r="I135" s="258">
        <f t="shared" si="29"/>
        <v>0</v>
      </c>
      <c r="J135" s="244" t="e">
        <f>H135/G135*100</f>
        <v>#DIV/0!</v>
      </c>
      <c r="K135" s="154"/>
      <c r="L135" s="154"/>
      <c r="M135" s="258"/>
      <c r="N135" s="244"/>
    </row>
    <row r="136" spans="1:14" s="78" customFormat="1" ht="22.5" customHeight="1" hidden="1">
      <c r="A136" s="94">
        <v>11441430</v>
      </c>
      <c r="B136" s="91" t="s">
        <v>432</v>
      </c>
      <c r="C136" s="153">
        <f t="shared" si="32"/>
        <v>0</v>
      </c>
      <c r="D136" s="153">
        <f t="shared" si="32"/>
        <v>0</v>
      </c>
      <c r="E136" s="258">
        <f t="shared" si="28"/>
        <v>0</v>
      </c>
      <c r="F136" s="244" t="e">
        <f>D136/C136*100</f>
        <v>#DIV/0!</v>
      </c>
      <c r="G136" s="154"/>
      <c r="H136" s="154"/>
      <c r="I136" s="258">
        <f t="shared" si="29"/>
        <v>0</v>
      </c>
      <c r="J136" s="244" t="e">
        <f>H136/G136*100</f>
        <v>#DIV/0!</v>
      </c>
      <c r="K136" s="154"/>
      <c r="L136" s="154"/>
      <c r="M136" s="258"/>
      <c r="N136" s="244"/>
    </row>
    <row r="137" spans="1:14" s="78" customFormat="1" ht="22.5" customHeight="1" hidden="1">
      <c r="A137" s="94">
        <v>11441440</v>
      </c>
      <c r="B137" s="91" t="s">
        <v>433</v>
      </c>
      <c r="C137" s="153">
        <f t="shared" si="32"/>
        <v>0</v>
      </c>
      <c r="D137" s="153">
        <f t="shared" si="32"/>
        <v>0</v>
      </c>
      <c r="E137" s="258">
        <f t="shared" si="28"/>
        <v>0</v>
      </c>
      <c r="F137" s="244" t="e">
        <f>D137/C137*100</f>
        <v>#DIV/0!</v>
      </c>
      <c r="G137" s="154"/>
      <c r="H137" s="154"/>
      <c r="I137" s="258">
        <f t="shared" si="29"/>
        <v>0</v>
      </c>
      <c r="J137" s="244" t="e">
        <f>H137/G137*100</f>
        <v>#DIV/0!</v>
      </c>
      <c r="K137" s="154"/>
      <c r="L137" s="154"/>
      <c r="M137" s="258"/>
      <c r="N137" s="244"/>
    </row>
    <row r="138" spans="1:14" s="79" customFormat="1" ht="22.5" customHeight="1">
      <c r="A138" s="104">
        <v>11442</v>
      </c>
      <c r="B138" s="97" t="s">
        <v>357</v>
      </c>
      <c r="C138" s="152">
        <f t="shared" si="32"/>
        <v>110000</v>
      </c>
      <c r="D138" s="152">
        <f>D139+D144+D150+D157</f>
        <v>121883</v>
      </c>
      <c r="E138" s="145">
        <f t="shared" si="28"/>
        <v>11883</v>
      </c>
      <c r="F138" s="146">
        <f>D138/C138*100</f>
        <v>110.80272727272727</v>
      </c>
      <c r="G138" s="152">
        <v>110000</v>
      </c>
      <c r="H138" s="152">
        <f>H139+H144+H150+H157</f>
        <v>121883</v>
      </c>
      <c r="I138" s="145">
        <f t="shared" si="29"/>
        <v>11883</v>
      </c>
      <c r="J138" s="146">
        <f>H138/G138*100</f>
        <v>110.80272727272727</v>
      </c>
      <c r="K138" s="152"/>
      <c r="L138" s="152"/>
      <c r="M138" s="145"/>
      <c r="N138" s="146"/>
    </row>
    <row r="139" spans="1:14" s="79" customFormat="1" ht="22.5" customHeight="1">
      <c r="A139" s="104">
        <v>114421</v>
      </c>
      <c r="B139" s="97" t="s">
        <v>358</v>
      </c>
      <c r="C139" s="152"/>
      <c r="D139" s="152">
        <f>H139+L139</f>
        <v>34199</v>
      </c>
      <c r="E139" s="145">
        <f t="shared" si="28"/>
        <v>34199</v>
      </c>
      <c r="F139" s="146"/>
      <c r="G139" s="152"/>
      <c r="H139" s="152">
        <v>34199</v>
      </c>
      <c r="I139" s="145">
        <f t="shared" si="29"/>
        <v>34199</v>
      </c>
      <c r="J139" s="146"/>
      <c r="K139" s="152"/>
      <c r="L139" s="152"/>
      <c r="M139" s="145"/>
      <c r="N139" s="146"/>
    </row>
    <row r="140" spans="1:14" s="78" customFormat="1" ht="22.5" customHeight="1" hidden="1">
      <c r="A140" s="94">
        <v>11442110</v>
      </c>
      <c r="B140" s="91" t="s">
        <v>340</v>
      </c>
      <c r="C140" s="153"/>
      <c r="D140" s="153">
        <f>H140+L140</f>
        <v>0</v>
      </c>
      <c r="E140" s="258">
        <f t="shared" si="28"/>
        <v>0</v>
      </c>
      <c r="F140" s="244"/>
      <c r="G140" s="154"/>
      <c r="H140" s="154"/>
      <c r="I140" s="258">
        <f t="shared" si="29"/>
        <v>0</v>
      </c>
      <c r="J140" s="244"/>
      <c r="K140" s="154"/>
      <c r="L140" s="154"/>
      <c r="M140" s="258"/>
      <c r="N140" s="244"/>
    </row>
    <row r="141" spans="1:14" s="78" customFormat="1" ht="22.5" customHeight="1" hidden="1">
      <c r="A141" s="94">
        <v>11442120</v>
      </c>
      <c r="B141" s="91" t="s">
        <v>341</v>
      </c>
      <c r="C141" s="153"/>
      <c r="D141" s="153">
        <f>H141+L141</f>
        <v>0</v>
      </c>
      <c r="E141" s="258">
        <f t="shared" si="28"/>
        <v>0</v>
      </c>
      <c r="F141" s="244"/>
      <c r="G141" s="154"/>
      <c r="H141" s="154"/>
      <c r="I141" s="258">
        <f t="shared" si="29"/>
        <v>0</v>
      </c>
      <c r="J141" s="244"/>
      <c r="K141" s="154"/>
      <c r="L141" s="154"/>
      <c r="M141" s="258"/>
      <c r="N141" s="244"/>
    </row>
    <row r="142" spans="1:14" s="78" customFormat="1" ht="22.5" customHeight="1" hidden="1">
      <c r="A142" s="94">
        <v>11442130</v>
      </c>
      <c r="B142" s="91" t="s">
        <v>342</v>
      </c>
      <c r="C142" s="153"/>
      <c r="D142" s="153">
        <f>H142+L142</f>
        <v>0</v>
      </c>
      <c r="E142" s="258">
        <f t="shared" si="28"/>
        <v>0</v>
      </c>
      <c r="F142" s="244"/>
      <c r="G142" s="154"/>
      <c r="H142" s="154"/>
      <c r="I142" s="258">
        <f t="shared" si="29"/>
        <v>0</v>
      </c>
      <c r="J142" s="244"/>
      <c r="K142" s="154"/>
      <c r="L142" s="154"/>
      <c r="M142" s="258"/>
      <c r="N142" s="244"/>
    </row>
    <row r="143" spans="1:14" s="78" customFormat="1" ht="22.5" customHeight="1" hidden="1">
      <c r="A143" s="94">
        <v>11442190</v>
      </c>
      <c r="B143" s="91" t="s">
        <v>343</v>
      </c>
      <c r="C143" s="153"/>
      <c r="D143" s="153">
        <f>H143+L143</f>
        <v>0</v>
      </c>
      <c r="E143" s="258">
        <f t="shared" si="28"/>
        <v>0</v>
      </c>
      <c r="F143" s="244"/>
      <c r="G143" s="154"/>
      <c r="H143" s="154"/>
      <c r="I143" s="258">
        <f t="shared" si="29"/>
        <v>0</v>
      </c>
      <c r="J143" s="244"/>
      <c r="K143" s="154"/>
      <c r="L143" s="154"/>
      <c r="M143" s="258"/>
      <c r="N143" s="244"/>
    </row>
    <row r="144" spans="1:14" s="79" customFormat="1" ht="22.5" customHeight="1">
      <c r="A144" s="104">
        <v>114422</v>
      </c>
      <c r="B144" s="97" t="s">
        <v>344</v>
      </c>
      <c r="C144" s="152"/>
      <c r="D144" s="152">
        <f aca="true" t="shared" si="33" ref="D144:D149">H144+L144</f>
        <v>16835</v>
      </c>
      <c r="E144" s="145">
        <f t="shared" si="28"/>
        <v>16835</v>
      </c>
      <c r="F144" s="146"/>
      <c r="G144" s="152"/>
      <c r="H144" s="152">
        <v>16835</v>
      </c>
      <c r="I144" s="145">
        <f t="shared" si="29"/>
        <v>16835</v>
      </c>
      <c r="J144" s="146"/>
      <c r="K144" s="152"/>
      <c r="L144" s="152"/>
      <c r="M144" s="145"/>
      <c r="N144" s="146"/>
    </row>
    <row r="145" spans="1:14" s="78" customFormat="1" ht="22.5" customHeight="1" hidden="1">
      <c r="A145" s="94">
        <v>11442210</v>
      </c>
      <c r="B145" s="91" t="s">
        <v>345</v>
      </c>
      <c r="C145" s="153"/>
      <c r="D145" s="153">
        <f t="shared" si="33"/>
        <v>0</v>
      </c>
      <c r="E145" s="258">
        <f t="shared" si="28"/>
        <v>0</v>
      </c>
      <c r="F145" s="244"/>
      <c r="G145" s="154"/>
      <c r="H145" s="154"/>
      <c r="I145" s="258">
        <f t="shared" si="29"/>
        <v>0</v>
      </c>
      <c r="J145" s="244"/>
      <c r="K145" s="154"/>
      <c r="L145" s="154"/>
      <c r="M145" s="258"/>
      <c r="N145" s="244"/>
    </row>
    <row r="146" spans="1:14" s="78" customFormat="1" ht="22.5" customHeight="1" hidden="1">
      <c r="A146" s="94">
        <v>11442220</v>
      </c>
      <c r="B146" s="91" t="s">
        <v>346</v>
      </c>
      <c r="C146" s="153"/>
      <c r="D146" s="153">
        <f t="shared" si="33"/>
        <v>0</v>
      </c>
      <c r="E146" s="258">
        <f t="shared" si="28"/>
        <v>0</v>
      </c>
      <c r="F146" s="244"/>
      <c r="G146" s="154"/>
      <c r="H146" s="154"/>
      <c r="I146" s="258">
        <f t="shared" si="29"/>
        <v>0</v>
      </c>
      <c r="J146" s="244"/>
      <c r="K146" s="154"/>
      <c r="L146" s="154"/>
      <c r="M146" s="258"/>
      <c r="N146" s="244"/>
    </row>
    <row r="147" spans="1:14" s="78" customFormat="1" ht="22.5" customHeight="1" hidden="1">
      <c r="A147" s="94">
        <v>11442230</v>
      </c>
      <c r="B147" s="91" t="s">
        <v>347</v>
      </c>
      <c r="C147" s="153"/>
      <c r="D147" s="153">
        <f t="shared" si="33"/>
        <v>0</v>
      </c>
      <c r="E147" s="258">
        <f t="shared" si="28"/>
        <v>0</v>
      </c>
      <c r="F147" s="244"/>
      <c r="G147" s="154"/>
      <c r="H147" s="154"/>
      <c r="I147" s="258">
        <f t="shared" si="29"/>
        <v>0</v>
      </c>
      <c r="J147" s="244"/>
      <c r="K147" s="154"/>
      <c r="L147" s="154"/>
      <c r="M147" s="258"/>
      <c r="N147" s="244"/>
    </row>
    <row r="148" spans="1:14" s="78" customFormat="1" ht="22.5" customHeight="1" hidden="1">
      <c r="A148" s="94">
        <v>11442240</v>
      </c>
      <c r="B148" s="91" t="s">
        <v>348</v>
      </c>
      <c r="C148" s="153"/>
      <c r="D148" s="153">
        <f t="shared" si="33"/>
        <v>0</v>
      </c>
      <c r="E148" s="258">
        <f t="shared" si="28"/>
        <v>0</v>
      </c>
      <c r="F148" s="244"/>
      <c r="G148" s="154"/>
      <c r="H148" s="154"/>
      <c r="I148" s="258">
        <f t="shared" si="29"/>
        <v>0</v>
      </c>
      <c r="J148" s="244"/>
      <c r="K148" s="154"/>
      <c r="L148" s="154"/>
      <c r="M148" s="258"/>
      <c r="N148" s="244"/>
    </row>
    <row r="149" spans="1:14" s="78" customFormat="1" ht="22.5" customHeight="1" hidden="1">
      <c r="A149" s="94">
        <v>11442290</v>
      </c>
      <c r="B149" s="91" t="s">
        <v>349</v>
      </c>
      <c r="C149" s="153"/>
      <c r="D149" s="153">
        <f t="shared" si="33"/>
        <v>0</v>
      </c>
      <c r="E149" s="258">
        <f t="shared" si="28"/>
        <v>0</v>
      </c>
      <c r="F149" s="244"/>
      <c r="G149" s="154"/>
      <c r="H149" s="154"/>
      <c r="I149" s="258">
        <f t="shared" si="29"/>
        <v>0</v>
      </c>
      <c r="J149" s="244"/>
      <c r="K149" s="154"/>
      <c r="L149" s="154"/>
      <c r="M149" s="258"/>
      <c r="N149" s="244"/>
    </row>
    <row r="150" spans="1:14" s="79" customFormat="1" ht="22.5" customHeight="1">
      <c r="A150" s="104">
        <v>114423</v>
      </c>
      <c r="B150" s="97" t="s">
        <v>350</v>
      </c>
      <c r="C150" s="152"/>
      <c r="D150" s="152">
        <f aca="true" t="shared" si="34" ref="D150:D156">H150+L150</f>
        <v>23431.3</v>
      </c>
      <c r="E150" s="145">
        <f t="shared" si="28"/>
        <v>23431.3</v>
      </c>
      <c r="F150" s="146"/>
      <c r="G150" s="152"/>
      <c r="H150" s="152">
        <v>23431.3</v>
      </c>
      <c r="I150" s="145">
        <f t="shared" si="29"/>
        <v>23431.3</v>
      </c>
      <c r="J150" s="146"/>
      <c r="K150" s="152"/>
      <c r="L150" s="152"/>
      <c r="M150" s="145"/>
      <c r="N150" s="146"/>
    </row>
    <row r="151" spans="1:14" s="78" customFormat="1" ht="22.5" customHeight="1" hidden="1">
      <c r="A151" s="94">
        <v>11442310</v>
      </c>
      <c r="B151" s="91" t="s">
        <v>351</v>
      </c>
      <c r="C151" s="153"/>
      <c r="D151" s="153">
        <f t="shared" si="34"/>
        <v>0</v>
      </c>
      <c r="E151" s="258">
        <f t="shared" si="28"/>
        <v>0</v>
      </c>
      <c r="F151" s="244"/>
      <c r="G151" s="154"/>
      <c r="H151" s="154"/>
      <c r="I151" s="258">
        <f t="shared" si="29"/>
        <v>0</v>
      </c>
      <c r="J151" s="244"/>
      <c r="K151" s="154"/>
      <c r="L151" s="154"/>
      <c r="M151" s="258"/>
      <c r="N151" s="244"/>
    </row>
    <row r="152" spans="1:14" s="78" customFormat="1" ht="22.5" customHeight="1" hidden="1">
      <c r="A152" s="94">
        <v>11442320</v>
      </c>
      <c r="B152" s="91" t="s">
        <v>434</v>
      </c>
      <c r="C152" s="153"/>
      <c r="D152" s="153">
        <f t="shared" si="34"/>
        <v>0</v>
      </c>
      <c r="E152" s="258">
        <f t="shared" si="28"/>
        <v>0</v>
      </c>
      <c r="F152" s="244"/>
      <c r="G152" s="154"/>
      <c r="H152" s="154"/>
      <c r="I152" s="258">
        <f t="shared" si="29"/>
        <v>0</v>
      </c>
      <c r="J152" s="244"/>
      <c r="K152" s="154"/>
      <c r="L152" s="154"/>
      <c r="M152" s="258"/>
      <c r="N152" s="244"/>
    </row>
    <row r="153" spans="1:14" s="78" customFormat="1" ht="22.5" customHeight="1" hidden="1">
      <c r="A153" s="94">
        <v>11442330</v>
      </c>
      <c r="B153" s="91" t="s">
        <v>429</v>
      </c>
      <c r="C153" s="153"/>
      <c r="D153" s="153">
        <f t="shared" si="34"/>
        <v>0</v>
      </c>
      <c r="E153" s="258">
        <f t="shared" si="28"/>
        <v>0</v>
      </c>
      <c r="F153" s="244"/>
      <c r="G153" s="154"/>
      <c r="H153" s="154"/>
      <c r="I153" s="258">
        <f t="shared" si="29"/>
        <v>0</v>
      </c>
      <c r="J153" s="244"/>
      <c r="K153" s="154"/>
      <c r="L153" s="154"/>
      <c r="M153" s="258"/>
      <c r="N153" s="244"/>
    </row>
    <row r="154" spans="1:14" s="78" customFormat="1" ht="22.5" customHeight="1" hidden="1">
      <c r="A154" s="94">
        <v>11442340</v>
      </c>
      <c r="B154" s="91" t="s">
        <v>352</v>
      </c>
      <c r="C154" s="153"/>
      <c r="D154" s="153">
        <f t="shared" si="34"/>
        <v>0</v>
      </c>
      <c r="E154" s="258">
        <f t="shared" si="28"/>
        <v>0</v>
      </c>
      <c r="F154" s="244"/>
      <c r="G154" s="154"/>
      <c r="H154" s="154"/>
      <c r="I154" s="258">
        <f t="shared" si="29"/>
        <v>0</v>
      </c>
      <c r="J154" s="244"/>
      <c r="K154" s="154"/>
      <c r="L154" s="154"/>
      <c r="M154" s="258"/>
      <c r="N154" s="244"/>
    </row>
    <row r="155" spans="1:14" s="78" customFormat="1" ht="22.5" customHeight="1" hidden="1">
      <c r="A155" s="94">
        <v>11442350</v>
      </c>
      <c r="B155" s="91" t="s">
        <v>353</v>
      </c>
      <c r="C155" s="153"/>
      <c r="D155" s="153">
        <f t="shared" si="34"/>
        <v>0</v>
      </c>
      <c r="E155" s="258">
        <f t="shared" si="28"/>
        <v>0</v>
      </c>
      <c r="F155" s="244"/>
      <c r="G155" s="154"/>
      <c r="H155" s="154"/>
      <c r="I155" s="258">
        <f t="shared" si="29"/>
        <v>0</v>
      </c>
      <c r="J155" s="244"/>
      <c r="K155" s="154"/>
      <c r="L155" s="154"/>
      <c r="M155" s="258"/>
      <c r="N155" s="244"/>
    </row>
    <row r="156" spans="1:14" s="78" customFormat="1" ht="22.5" customHeight="1" hidden="1">
      <c r="A156" s="94">
        <v>11442390</v>
      </c>
      <c r="B156" s="91" t="s">
        <v>354</v>
      </c>
      <c r="C156" s="153"/>
      <c r="D156" s="153">
        <f t="shared" si="34"/>
        <v>0</v>
      </c>
      <c r="E156" s="258">
        <f t="shared" si="28"/>
        <v>0</v>
      </c>
      <c r="F156" s="244"/>
      <c r="G156" s="154"/>
      <c r="H156" s="154"/>
      <c r="I156" s="258">
        <f t="shared" si="29"/>
        <v>0</v>
      </c>
      <c r="J156" s="244"/>
      <c r="K156" s="154"/>
      <c r="L156" s="154"/>
      <c r="M156" s="258"/>
      <c r="N156" s="244"/>
    </row>
    <row r="157" spans="1:14" s="79" customFormat="1" ht="22.5" customHeight="1">
      <c r="A157" s="104">
        <v>114424</v>
      </c>
      <c r="B157" s="97" t="s">
        <v>355</v>
      </c>
      <c r="C157" s="152"/>
      <c r="D157" s="152">
        <f aca="true" t="shared" si="35" ref="C157:D162">H157+L157</f>
        <v>47417.7</v>
      </c>
      <c r="E157" s="145">
        <f t="shared" si="28"/>
        <v>47417.7</v>
      </c>
      <c r="F157" s="146"/>
      <c r="G157" s="152"/>
      <c r="H157" s="152">
        <v>47417.7</v>
      </c>
      <c r="I157" s="145">
        <f t="shared" si="29"/>
        <v>47417.7</v>
      </c>
      <c r="J157" s="146"/>
      <c r="K157" s="152"/>
      <c r="L157" s="152"/>
      <c r="M157" s="145"/>
      <c r="N157" s="146"/>
    </row>
    <row r="158" spans="1:14" s="78" customFormat="1" ht="22.5" customHeight="1" hidden="1">
      <c r="A158" s="94">
        <v>11442410</v>
      </c>
      <c r="B158" s="91" t="s">
        <v>430</v>
      </c>
      <c r="C158" s="153">
        <f t="shared" si="35"/>
        <v>0</v>
      </c>
      <c r="D158" s="153">
        <f t="shared" si="35"/>
        <v>0</v>
      </c>
      <c r="E158" s="258">
        <f t="shared" si="28"/>
        <v>0</v>
      </c>
      <c r="F158" s="244" t="e">
        <f>D158/C158*100</f>
        <v>#DIV/0!</v>
      </c>
      <c r="G158" s="154"/>
      <c r="H158" s="154"/>
      <c r="I158" s="258">
        <f t="shared" si="29"/>
        <v>0</v>
      </c>
      <c r="J158" s="244" t="e">
        <f>H158/G158*100</f>
        <v>#DIV/0!</v>
      </c>
      <c r="K158" s="154"/>
      <c r="L158" s="154"/>
      <c r="M158" s="258"/>
      <c r="N158" s="244"/>
    </row>
    <row r="159" spans="1:14" s="78" customFormat="1" ht="22.5" customHeight="1" hidden="1">
      <c r="A159" s="94">
        <v>11442420</v>
      </c>
      <c r="B159" s="91" t="s">
        <v>431</v>
      </c>
      <c r="C159" s="153">
        <f t="shared" si="35"/>
        <v>0</v>
      </c>
      <c r="D159" s="153">
        <f t="shared" si="35"/>
        <v>0</v>
      </c>
      <c r="E159" s="258">
        <f t="shared" si="28"/>
        <v>0</v>
      </c>
      <c r="F159" s="244" t="e">
        <f>D159/C159*100</f>
        <v>#DIV/0!</v>
      </c>
      <c r="G159" s="154"/>
      <c r="H159" s="154"/>
      <c r="I159" s="258">
        <f t="shared" si="29"/>
        <v>0</v>
      </c>
      <c r="J159" s="244" t="e">
        <f>H159/G159*100</f>
        <v>#DIV/0!</v>
      </c>
      <c r="K159" s="154"/>
      <c r="L159" s="154"/>
      <c r="M159" s="258"/>
      <c r="N159" s="244"/>
    </row>
    <row r="160" spans="1:14" s="78" customFormat="1" ht="22.5" customHeight="1" hidden="1">
      <c r="A160" s="94">
        <v>11442430</v>
      </c>
      <c r="B160" s="91" t="s">
        <v>432</v>
      </c>
      <c r="C160" s="153">
        <f t="shared" si="35"/>
        <v>0</v>
      </c>
      <c r="D160" s="153">
        <f t="shared" si="35"/>
        <v>0</v>
      </c>
      <c r="E160" s="258">
        <f t="shared" si="28"/>
        <v>0</v>
      </c>
      <c r="F160" s="244" t="e">
        <f>D160/C160*100</f>
        <v>#DIV/0!</v>
      </c>
      <c r="G160" s="154"/>
      <c r="H160" s="154"/>
      <c r="I160" s="258">
        <f t="shared" si="29"/>
        <v>0</v>
      </c>
      <c r="J160" s="244" t="e">
        <f>H160/G160*100</f>
        <v>#DIV/0!</v>
      </c>
      <c r="K160" s="154"/>
      <c r="L160" s="154"/>
      <c r="M160" s="258"/>
      <c r="N160" s="244"/>
    </row>
    <row r="161" spans="1:14" s="78" customFormat="1" ht="22.5" customHeight="1" hidden="1">
      <c r="A161" s="94">
        <v>11442440</v>
      </c>
      <c r="B161" s="91" t="s">
        <v>433</v>
      </c>
      <c r="C161" s="153">
        <f t="shared" si="35"/>
        <v>0</v>
      </c>
      <c r="D161" s="153">
        <f t="shared" si="35"/>
        <v>0</v>
      </c>
      <c r="E161" s="258">
        <f t="shared" si="28"/>
        <v>0</v>
      </c>
      <c r="F161" s="244" t="e">
        <f>D161/C161*100</f>
        <v>#DIV/0!</v>
      </c>
      <c r="G161" s="154"/>
      <c r="H161" s="154"/>
      <c r="I161" s="258">
        <f t="shared" si="29"/>
        <v>0</v>
      </c>
      <c r="J161" s="244" t="e">
        <f>H161/G161*100</f>
        <v>#DIV/0!</v>
      </c>
      <c r="K161" s="154"/>
      <c r="L161" s="154"/>
      <c r="M161" s="258"/>
      <c r="N161" s="244"/>
    </row>
    <row r="162" spans="1:14" s="78" customFormat="1" ht="22.5" customHeight="1" hidden="1">
      <c r="A162" s="94">
        <v>11442490</v>
      </c>
      <c r="B162" s="91" t="s">
        <v>356</v>
      </c>
      <c r="C162" s="153">
        <f t="shared" si="35"/>
        <v>0</v>
      </c>
      <c r="D162" s="153">
        <f t="shared" si="35"/>
        <v>0</v>
      </c>
      <c r="E162" s="258">
        <f t="shared" si="28"/>
        <v>0</v>
      </c>
      <c r="F162" s="244" t="e">
        <f>D162/C162*100</f>
        <v>#DIV/0!</v>
      </c>
      <c r="G162" s="154"/>
      <c r="H162" s="154"/>
      <c r="I162" s="258">
        <f t="shared" si="29"/>
        <v>0</v>
      </c>
      <c r="J162" s="244" t="e">
        <f>H162/G162*100</f>
        <v>#DIV/0!</v>
      </c>
      <c r="K162" s="154"/>
      <c r="L162" s="154"/>
      <c r="M162" s="258"/>
      <c r="N162" s="244"/>
    </row>
    <row r="163" spans="1:14" s="75" customFormat="1" ht="22.5" customHeight="1">
      <c r="A163" s="104">
        <v>115</v>
      </c>
      <c r="B163" s="97" t="s">
        <v>70</v>
      </c>
      <c r="C163" s="149">
        <f>C164</f>
        <v>4388900</v>
      </c>
      <c r="D163" s="149">
        <f>D164</f>
        <v>4347699.8999999985</v>
      </c>
      <c r="E163" s="145">
        <f aca="true" t="shared" si="36" ref="E163:E203">D163-C163</f>
        <v>-41200.10000000149</v>
      </c>
      <c r="F163" s="146">
        <f aca="true" t="shared" si="37" ref="F163:F187">D163/C163*100</f>
        <v>99.06126592084573</v>
      </c>
      <c r="G163" s="149">
        <f>G164</f>
        <v>4388900</v>
      </c>
      <c r="H163" s="149">
        <f>H164</f>
        <v>4347699.8999999985</v>
      </c>
      <c r="I163" s="145">
        <f aca="true" t="shared" si="38" ref="I163:I203">H163-G163</f>
        <v>-41200.10000000149</v>
      </c>
      <c r="J163" s="146">
        <f aca="true" t="shared" si="39" ref="J163:J188">H163/G163*100</f>
        <v>99.06126592084573</v>
      </c>
      <c r="K163" s="149"/>
      <c r="L163" s="149"/>
      <c r="M163" s="145"/>
      <c r="N163" s="146"/>
    </row>
    <row r="164" spans="1:14" s="76" customFormat="1" ht="22.5" customHeight="1">
      <c r="A164" s="104">
        <v>1151</v>
      </c>
      <c r="B164" s="97" t="s">
        <v>71</v>
      </c>
      <c r="C164" s="149">
        <f>C165+C169+C171+C174</f>
        <v>4388900</v>
      </c>
      <c r="D164" s="149">
        <f>D165+D169+D171+D174</f>
        <v>4347699.8999999985</v>
      </c>
      <c r="E164" s="145">
        <f t="shared" si="36"/>
        <v>-41200.10000000149</v>
      </c>
      <c r="F164" s="146">
        <f t="shared" si="37"/>
        <v>99.06126592084573</v>
      </c>
      <c r="G164" s="149">
        <f>G165+G169+G171+G174</f>
        <v>4388900</v>
      </c>
      <c r="H164" s="149">
        <f>H165+H169+H171+H174</f>
        <v>4347699.8999999985</v>
      </c>
      <c r="I164" s="145">
        <f t="shared" si="38"/>
        <v>-41200.10000000149</v>
      </c>
      <c r="J164" s="146">
        <f t="shared" si="39"/>
        <v>99.06126592084573</v>
      </c>
      <c r="K164" s="149"/>
      <c r="L164" s="149"/>
      <c r="M164" s="145"/>
      <c r="N164" s="146"/>
    </row>
    <row r="165" spans="1:14" s="77" customFormat="1" ht="22.5" customHeight="1">
      <c r="A165" s="104">
        <v>11511</v>
      </c>
      <c r="B165" s="97" t="s">
        <v>72</v>
      </c>
      <c r="C165" s="149">
        <f>C166+C167+C168</f>
        <v>4374900</v>
      </c>
      <c r="D165" s="149">
        <f>D166+D167+D168</f>
        <v>4315600.199999999</v>
      </c>
      <c r="E165" s="145">
        <f t="shared" si="36"/>
        <v>-59299.800000000745</v>
      </c>
      <c r="F165" s="146">
        <f t="shared" si="37"/>
        <v>98.64454501817183</v>
      </c>
      <c r="G165" s="149">
        <f>G166+G167+G168</f>
        <v>4374900</v>
      </c>
      <c r="H165" s="149">
        <f>H166+H167+H168</f>
        <v>4315600.199999999</v>
      </c>
      <c r="I165" s="145">
        <f t="shared" si="38"/>
        <v>-59299.800000000745</v>
      </c>
      <c r="J165" s="146">
        <f t="shared" si="39"/>
        <v>98.64454501817183</v>
      </c>
      <c r="K165" s="149"/>
      <c r="L165" s="149"/>
      <c r="M165" s="145"/>
      <c r="N165" s="146"/>
    </row>
    <row r="166" spans="1:14" s="78" customFormat="1" ht="22.5" customHeight="1">
      <c r="A166" s="94">
        <v>11511100</v>
      </c>
      <c r="B166" s="91" t="s">
        <v>73</v>
      </c>
      <c r="C166" s="153">
        <f aca="true" t="shared" si="40" ref="C166:D168">G166+K166</f>
        <v>1330000</v>
      </c>
      <c r="D166" s="153">
        <f t="shared" si="40"/>
        <v>1456642.9</v>
      </c>
      <c r="E166" s="258">
        <f t="shared" si="36"/>
        <v>126642.8999999999</v>
      </c>
      <c r="F166" s="244">
        <f t="shared" si="37"/>
        <v>109.52202255639097</v>
      </c>
      <c r="G166" s="154">
        <v>1330000</v>
      </c>
      <c r="H166" s="154">
        <v>1456642.9</v>
      </c>
      <c r="I166" s="258">
        <f t="shared" si="38"/>
        <v>126642.8999999999</v>
      </c>
      <c r="J166" s="244">
        <f t="shared" si="39"/>
        <v>109.52202255639097</v>
      </c>
      <c r="K166" s="154"/>
      <c r="L166" s="154"/>
      <c r="M166" s="258"/>
      <c r="N166" s="244"/>
    </row>
    <row r="167" spans="1:14" s="80" customFormat="1" ht="22.5" customHeight="1">
      <c r="A167" s="94">
        <v>11511200</v>
      </c>
      <c r="B167" s="91" t="s">
        <v>74</v>
      </c>
      <c r="C167" s="153">
        <f t="shared" si="40"/>
        <v>3044900</v>
      </c>
      <c r="D167" s="153">
        <f t="shared" si="40"/>
        <v>2858957.3</v>
      </c>
      <c r="E167" s="258">
        <f t="shared" si="36"/>
        <v>-185942.7000000002</v>
      </c>
      <c r="F167" s="244">
        <f t="shared" si="37"/>
        <v>93.89330684094716</v>
      </c>
      <c r="G167" s="154">
        <v>3044900</v>
      </c>
      <c r="H167" s="154">
        <v>2858957.3</v>
      </c>
      <c r="I167" s="258">
        <f t="shared" si="38"/>
        <v>-185942.7000000002</v>
      </c>
      <c r="J167" s="244">
        <f t="shared" si="39"/>
        <v>93.89330684094716</v>
      </c>
      <c r="K167" s="154"/>
      <c r="L167" s="154"/>
      <c r="M167" s="258"/>
      <c r="N167" s="244"/>
    </row>
    <row r="168" spans="1:14" s="78" customFormat="1" ht="22.5" customHeight="1" hidden="1">
      <c r="A168" s="94">
        <v>11511300</v>
      </c>
      <c r="B168" s="91" t="s">
        <v>75</v>
      </c>
      <c r="C168" s="153">
        <f t="shared" si="40"/>
        <v>0</v>
      </c>
      <c r="D168" s="153">
        <f t="shared" si="40"/>
        <v>0</v>
      </c>
      <c r="E168" s="258">
        <f t="shared" si="36"/>
        <v>0</v>
      </c>
      <c r="F168" s="244" t="e">
        <f t="shared" si="37"/>
        <v>#DIV/0!</v>
      </c>
      <c r="G168" s="154"/>
      <c r="H168" s="154"/>
      <c r="I168" s="258">
        <f t="shared" si="38"/>
        <v>0</v>
      </c>
      <c r="J168" s="244" t="e">
        <f t="shared" si="39"/>
        <v>#DIV/0!</v>
      </c>
      <c r="K168" s="154"/>
      <c r="L168" s="154"/>
      <c r="M168" s="258">
        <f>L168-K168</f>
        <v>0</v>
      </c>
      <c r="N168" s="244" t="e">
        <f>L168/K168*100</f>
        <v>#DIV/0!</v>
      </c>
    </row>
    <row r="169" spans="1:14" s="77" customFormat="1" ht="22.5" customHeight="1">
      <c r="A169" s="104">
        <v>11512</v>
      </c>
      <c r="B169" s="97" t="s">
        <v>76</v>
      </c>
      <c r="C169" s="149"/>
      <c r="D169" s="149">
        <f>D170</f>
        <v>5914.5</v>
      </c>
      <c r="E169" s="145">
        <f t="shared" si="36"/>
        <v>5914.5</v>
      </c>
      <c r="F169" s="146"/>
      <c r="G169" s="149">
        <f>G170</f>
        <v>0</v>
      </c>
      <c r="H169" s="149">
        <f>H170</f>
        <v>5914.5</v>
      </c>
      <c r="I169" s="145">
        <f t="shared" si="38"/>
        <v>5914.5</v>
      </c>
      <c r="J169" s="146"/>
      <c r="K169" s="149"/>
      <c r="L169" s="149"/>
      <c r="M169" s="145"/>
      <c r="N169" s="146"/>
    </row>
    <row r="170" spans="1:14" s="78" customFormat="1" ht="22.5" customHeight="1">
      <c r="A170" s="94">
        <v>11512100</v>
      </c>
      <c r="B170" s="91" t="s">
        <v>77</v>
      </c>
      <c r="C170" s="153"/>
      <c r="D170" s="153">
        <f>H170+L170</f>
        <v>5914.5</v>
      </c>
      <c r="E170" s="258">
        <f t="shared" si="36"/>
        <v>5914.5</v>
      </c>
      <c r="F170" s="244"/>
      <c r="G170" s="154"/>
      <c r="H170" s="154">
        <v>5914.5</v>
      </c>
      <c r="I170" s="258">
        <f t="shared" si="38"/>
        <v>5914.5</v>
      </c>
      <c r="J170" s="244"/>
      <c r="K170" s="154"/>
      <c r="L170" s="154"/>
      <c r="M170" s="258"/>
      <c r="N170" s="244"/>
    </row>
    <row r="171" spans="1:14" s="77" customFormat="1" ht="22.5" customHeight="1">
      <c r="A171" s="104">
        <v>11513</v>
      </c>
      <c r="B171" s="97" t="s">
        <v>78</v>
      </c>
      <c r="C171" s="140">
        <f>C172+C173</f>
        <v>14000</v>
      </c>
      <c r="D171" s="140">
        <f>D172+D173</f>
        <v>7354.1</v>
      </c>
      <c r="E171" s="145">
        <f t="shared" si="36"/>
        <v>-6645.9</v>
      </c>
      <c r="F171" s="146">
        <f t="shared" si="37"/>
        <v>52.52928571428571</v>
      </c>
      <c r="G171" s="140">
        <f>G172+G173</f>
        <v>14000</v>
      </c>
      <c r="H171" s="140">
        <f>H172+H173</f>
        <v>7354.1</v>
      </c>
      <c r="I171" s="145">
        <f t="shared" si="38"/>
        <v>-6645.9</v>
      </c>
      <c r="J171" s="146">
        <f t="shared" si="39"/>
        <v>52.52928571428571</v>
      </c>
      <c r="K171" s="140"/>
      <c r="L171" s="140"/>
      <c r="M171" s="145"/>
      <c r="N171" s="146"/>
    </row>
    <row r="172" spans="1:14" s="78" customFormat="1" ht="22.5" customHeight="1">
      <c r="A172" s="94">
        <v>11513100</v>
      </c>
      <c r="B172" s="91" t="s">
        <v>38</v>
      </c>
      <c r="C172" s="153">
        <f>G172+K172</f>
        <v>14000</v>
      </c>
      <c r="D172" s="153">
        <f>H172+L172</f>
        <v>7354.1</v>
      </c>
      <c r="E172" s="258">
        <f t="shared" si="36"/>
        <v>-6645.9</v>
      </c>
      <c r="F172" s="244">
        <f t="shared" si="37"/>
        <v>52.52928571428571</v>
      </c>
      <c r="G172" s="154">
        <v>14000</v>
      </c>
      <c r="H172" s="154">
        <v>7354.1</v>
      </c>
      <c r="I172" s="258">
        <f t="shared" si="38"/>
        <v>-6645.9</v>
      </c>
      <c r="J172" s="244">
        <f t="shared" si="39"/>
        <v>52.52928571428571</v>
      </c>
      <c r="K172" s="154"/>
      <c r="L172" s="154"/>
      <c r="M172" s="258"/>
      <c r="N172" s="244"/>
    </row>
    <row r="173" spans="1:14" s="78" customFormat="1" ht="22.5" customHeight="1" hidden="1">
      <c r="A173" s="94">
        <v>11513200</v>
      </c>
      <c r="B173" s="91" t="s">
        <v>79</v>
      </c>
      <c r="C173" s="153">
        <f>G173+K173</f>
        <v>0</v>
      </c>
      <c r="D173" s="153">
        <f>H173+L173</f>
        <v>0</v>
      </c>
      <c r="E173" s="258">
        <f t="shared" si="36"/>
        <v>0</v>
      </c>
      <c r="F173" s="244" t="e">
        <f t="shared" si="37"/>
        <v>#DIV/0!</v>
      </c>
      <c r="G173" s="154"/>
      <c r="H173" s="154"/>
      <c r="I173" s="258">
        <f t="shared" si="38"/>
        <v>0</v>
      </c>
      <c r="J173" s="244" t="e">
        <f t="shared" si="39"/>
        <v>#DIV/0!</v>
      </c>
      <c r="K173" s="154"/>
      <c r="L173" s="154"/>
      <c r="M173" s="258"/>
      <c r="N173" s="244"/>
    </row>
    <row r="174" spans="1:14" s="77" customFormat="1" ht="22.5" customHeight="1">
      <c r="A174" s="104">
        <v>11514</v>
      </c>
      <c r="B174" s="97" t="s">
        <v>80</v>
      </c>
      <c r="C174" s="149"/>
      <c r="D174" s="149">
        <f>D175</f>
        <v>18831.1</v>
      </c>
      <c r="E174" s="145">
        <f t="shared" si="36"/>
        <v>18831.1</v>
      </c>
      <c r="F174" s="146"/>
      <c r="G174" s="149"/>
      <c r="H174" s="149">
        <f>H175</f>
        <v>18831.1</v>
      </c>
      <c r="I174" s="145">
        <f t="shared" si="38"/>
        <v>18831.1</v>
      </c>
      <c r="J174" s="146"/>
      <c r="K174" s="149"/>
      <c r="L174" s="149"/>
      <c r="M174" s="145"/>
      <c r="N174" s="146"/>
    </row>
    <row r="175" spans="1:14" s="78" customFormat="1" ht="22.5" customHeight="1">
      <c r="A175" s="94">
        <v>11514100</v>
      </c>
      <c r="B175" s="91" t="s">
        <v>80</v>
      </c>
      <c r="C175" s="153"/>
      <c r="D175" s="153">
        <f>H175+L175</f>
        <v>18831.1</v>
      </c>
      <c r="E175" s="258">
        <f t="shared" si="36"/>
        <v>18831.1</v>
      </c>
      <c r="F175" s="244"/>
      <c r="G175" s="154"/>
      <c r="H175" s="154">
        <v>18831.1</v>
      </c>
      <c r="I175" s="258">
        <f t="shared" si="38"/>
        <v>18831.1</v>
      </c>
      <c r="J175" s="244"/>
      <c r="K175" s="154"/>
      <c r="L175" s="154"/>
      <c r="M175" s="258"/>
      <c r="N175" s="244"/>
    </row>
    <row r="176" spans="1:14" s="75" customFormat="1" ht="22.5" customHeight="1">
      <c r="A176" s="104">
        <v>116</v>
      </c>
      <c r="B176" s="97" t="s">
        <v>435</v>
      </c>
      <c r="C176" s="149"/>
      <c r="D176" s="149">
        <f>D177</f>
        <v>1936.7</v>
      </c>
      <c r="E176" s="145">
        <f>D176-C176</f>
        <v>1936.7</v>
      </c>
      <c r="F176" s="146"/>
      <c r="G176" s="149"/>
      <c r="H176" s="149">
        <f>H177</f>
        <v>-4.6</v>
      </c>
      <c r="I176" s="145">
        <f>H176-G176</f>
        <v>-4.6</v>
      </c>
      <c r="J176" s="146"/>
      <c r="K176" s="149"/>
      <c r="L176" s="149">
        <f>L177</f>
        <v>1941.3</v>
      </c>
      <c r="M176" s="145">
        <f>L176-K176</f>
        <v>1941.3</v>
      </c>
      <c r="N176" s="146"/>
    </row>
    <row r="177" spans="1:14" s="76" customFormat="1" ht="22.5" customHeight="1">
      <c r="A177" s="104">
        <v>1161</v>
      </c>
      <c r="B177" s="97" t="s">
        <v>435</v>
      </c>
      <c r="C177" s="149"/>
      <c r="D177" s="149">
        <f>D178</f>
        <v>1936.7</v>
      </c>
      <c r="E177" s="145">
        <f>D177-C177</f>
        <v>1936.7</v>
      </c>
      <c r="F177" s="146"/>
      <c r="G177" s="149"/>
      <c r="H177" s="149">
        <f>H178</f>
        <v>-4.6</v>
      </c>
      <c r="I177" s="145">
        <f>H177-G177</f>
        <v>-4.6</v>
      </c>
      <c r="J177" s="146"/>
      <c r="K177" s="149"/>
      <c r="L177" s="149">
        <f>L178</f>
        <v>1941.3</v>
      </c>
      <c r="M177" s="145">
        <f>L177-K177</f>
        <v>1941.3</v>
      </c>
      <c r="N177" s="146"/>
    </row>
    <row r="178" spans="1:14" s="77" customFormat="1" ht="22.5" customHeight="1">
      <c r="A178" s="104">
        <v>11611</v>
      </c>
      <c r="B178" s="97" t="s">
        <v>435</v>
      </c>
      <c r="C178" s="152"/>
      <c r="D178" s="152">
        <f>H178+L178</f>
        <v>1936.7</v>
      </c>
      <c r="E178" s="145">
        <f>D178-C178</f>
        <v>1936.7</v>
      </c>
      <c r="F178" s="146"/>
      <c r="G178" s="149"/>
      <c r="H178" s="149">
        <v>-4.6</v>
      </c>
      <c r="I178" s="145">
        <f>H178-G178</f>
        <v>-4.6</v>
      </c>
      <c r="J178" s="146"/>
      <c r="K178" s="149"/>
      <c r="L178" s="149">
        <v>1941.3</v>
      </c>
      <c r="M178" s="145">
        <f>L178-K178</f>
        <v>1941.3</v>
      </c>
      <c r="N178" s="146"/>
    </row>
    <row r="179" spans="1:14" s="81" customFormat="1" ht="22.5" customHeight="1">
      <c r="A179" s="104">
        <v>13</v>
      </c>
      <c r="B179" s="97" t="s">
        <v>81</v>
      </c>
      <c r="C179" s="149">
        <f>C180+C189</f>
        <v>8168513.9</v>
      </c>
      <c r="D179" s="149">
        <f>D180+D189</f>
        <v>7022062.1</v>
      </c>
      <c r="E179" s="145">
        <f t="shared" si="36"/>
        <v>-1146451.8000000007</v>
      </c>
      <c r="F179" s="146">
        <f t="shared" si="37"/>
        <v>85.96498929872666</v>
      </c>
      <c r="G179" s="152">
        <f>G180+G189</f>
        <v>8168513.9</v>
      </c>
      <c r="H179" s="152">
        <f>H180+H189</f>
        <v>7022062.1</v>
      </c>
      <c r="I179" s="145">
        <f t="shared" si="38"/>
        <v>-1146451.8000000007</v>
      </c>
      <c r="J179" s="146">
        <f t="shared" si="39"/>
        <v>85.96498929872666</v>
      </c>
      <c r="K179" s="149">
        <f>K180+K189</f>
        <v>7625950.9</v>
      </c>
      <c r="L179" s="149">
        <f>L180+L189</f>
        <v>7556990.5</v>
      </c>
      <c r="M179" s="145">
        <f>L179-K179</f>
        <v>-68960.40000000037</v>
      </c>
      <c r="N179" s="146">
        <f>L179/K179*100</f>
        <v>99.09571408334139</v>
      </c>
    </row>
    <row r="180" spans="1:14" s="75" customFormat="1" ht="22.5" customHeight="1">
      <c r="A180" s="104">
        <v>131</v>
      </c>
      <c r="B180" s="97" t="s">
        <v>82</v>
      </c>
      <c r="C180" s="149">
        <f>C181+C185</f>
        <v>8168513.9</v>
      </c>
      <c r="D180" s="149">
        <f>D181+D185</f>
        <v>7022062.1</v>
      </c>
      <c r="E180" s="145">
        <f t="shared" si="36"/>
        <v>-1146451.8000000007</v>
      </c>
      <c r="F180" s="146">
        <f t="shared" si="37"/>
        <v>85.96498929872666</v>
      </c>
      <c r="G180" s="149">
        <f>G181+G185</f>
        <v>8168513.9</v>
      </c>
      <c r="H180" s="149">
        <f>H181+H185</f>
        <v>7022062.1</v>
      </c>
      <c r="I180" s="145">
        <f t="shared" si="38"/>
        <v>-1146451.8000000007</v>
      </c>
      <c r="J180" s="146">
        <f t="shared" si="39"/>
        <v>85.96498929872666</v>
      </c>
      <c r="K180" s="149"/>
      <c r="L180" s="149"/>
      <c r="M180" s="145"/>
      <c r="N180" s="146"/>
    </row>
    <row r="181" spans="1:14" s="75" customFormat="1" ht="22.5" customHeight="1">
      <c r="A181" s="104">
        <v>1311</v>
      </c>
      <c r="B181" s="97" t="s">
        <v>83</v>
      </c>
      <c r="C181" s="149">
        <f>C182</f>
        <v>5641953.8</v>
      </c>
      <c r="D181" s="149">
        <f>D182</f>
        <v>3092345.3</v>
      </c>
      <c r="E181" s="145">
        <f t="shared" si="36"/>
        <v>-2549608.5</v>
      </c>
      <c r="F181" s="146">
        <f t="shared" si="37"/>
        <v>54.80983024001366</v>
      </c>
      <c r="G181" s="149">
        <f>G182</f>
        <v>5641953.8</v>
      </c>
      <c r="H181" s="149">
        <f>H182</f>
        <v>3092345.3</v>
      </c>
      <c r="I181" s="145">
        <f t="shared" si="38"/>
        <v>-2549608.5</v>
      </c>
      <c r="J181" s="146">
        <f t="shared" si="39"/>
        <v>54.80983024001366</v>
      </c>
      <c r="K181" s="149"/>
      <c r="L181" s="149"/>
      <c r="M181" s="145"/>
      <c r="N181" s="146"/>
    </row>
    <row r="182" spans="1:14" s="77" customFormat="1" ht="22.5" customHeight="1">
      <c r="A182" s="104">
        <v>13111</v>
      </c>
      <c r="B182" s="97" t="s">
        <v>83</v>
      </c>
      <c r="C182" s="149">
        <f>C183+C184</f>
        <v>5641953.8</v>
      </c>
      <c r="D182" s="149">
        <f>D183+D184</f>
        <v>3092345.3</v>
      </c>
      <c r="E182" s="145">
        <f t="shared" si="36"/>
        <v>-2549608.5</v>
      </c>
      <c r="F182" s="146">
        <f t="shared" si="37"/>
        <v>54.80983024001366</v>
      </c>
      <c r="G182" s="149">
        <f>G183+G184</f>
        <v>5641953.8</v>
      </c>
      <c r="H182" s="149">
        <f>H183+H184</f>
        <v>3092345.3</v>
      </c>
      <c r="I182" s="145">
        <f t="shared" si="38"/>
        <v>-2549608.5</v>
      </c>
      <c r="J182" s="146">
        <f t="shared" si="39"/>
        <v>54.80983024001366</v>
      </c>
      <c r="K182" s="149"/>
      <c r="L182" s="149"/>
      <c r="M182" s="145"/>
      <c r="N182" s="146"/>
    </row>
    <row r="183" spans="1:14" s="78" customFormat="1" ht="22.5" customHeight="1">
      <c r="A183" s="94">
        <v>13111100</v>
      </c>
      <c r="B183" s="91" t="s">
        <v>84</v>
      </c>
      <c r="C183" s="153">
        <f>G183+K183</f>
        <v>5641953.8</v>
      </c>
      <c r="D183" s="153">
        <f>H183+L183</f>
        <v>3092345.3</v>
      </c>
      <c r="E183" s="258">
        <f t="shared" si="36"/>
        <v>-2549608.5</v>
      </c>
      <c r="F183" s="244">
        <f t="shared" si="37"/>
        <v>54.80983024001366</v>
      </c>
      <c r="G183" s="153">
        <v>5641953.8</v>
      </c>
      <c r="H183" s="153">
        <f>2790608.8+301736.5</f>
        <v>3092345.3</v>
      </c>
      <c r="I183" s="258">
        <f t="shared" si="38"/>
        <v>-2549608.5</v>
      </c>
      <c r="J183" s="244">
        <f t="shared" si="39"/>
        <v>54.80983024001366</v>
      </c>
      <c r="K183" s="154"/>
      <c r="L183" s="154"/>
      <c r="M183" s="258"/>
      <c r="N183" s="244"/>
    </row>
    <row r="184" spans="1:14" s="78" customFormat="1" ht="22.5" customHeight="1" hidden="1">
      <c r="A184" s="94">
        <v>13111200</v>
      </c>
      <c r="B184" s="91" t="s">
        <v>85</v>
      </c>
      <c r="C184" s="153">
        <f>G184+K184</f>
        <v>0</v>
      </c>
      <c r="D184" s="153">
        <f>H184+L184</f>
        <v>0</v>
      </c>
      <c r="E184" s="258">
        <f t="shared" si="36"/>
        <v>0</v>
      </c>
      <c r="F184" s="244" t="e">
        <f t="shared" si="37"/>
        <v>#DIV/0!</v>
      </c>
      <c r="G184" s="154"/>
      <c r="H184" s="154"/>
      <c r="I184" s="258">
        <f t="shared" si="38"/>
        <v>0</v>
      </c>
      <c r="J184" s="244" t="e">
        <f t="shared" si="39"/>
        <v>#DIV/0!</v>
      </c>
      <c r="K184" s="154"/>
      <c r="L184" s="154"/>
      <c r="M184" s="258"/>
      <c r="N184" s="244"/>
    </row>
    <row r="185" spans="1:14" s="75" customFormat="1" ht="22.5" customHeight="1">
      <c r="A185" s="104">
        <v>1312</v>
      </c>
      <c r="B185" s="97" t="s">
        <v>86</v>
      </c>
      <c r="C185" s="149">
        <f>C186</f>
        <v>2526560.1</v>
      </c>
      <c r="D185" s="149">
        <f>D186</f>
        <v>3929716.8</v>
      </c>
      <c r="E185" s="145">
        <f t="shared" si="36"/>
        <v>1403156.6999999997</v>
      </c>
      <c r="F185" s="146">
        <f t="shared" si="37"/>
        <v>155.5362486726518</v>
      </c>
      <c r="G185" s="149">
        <f>G186</f>
        <v>2526560.1</v>
      </c>
      <c r="H185" s="149">
        <f>H186</f>
        <v>3929716.8</v>
      </c>
      <c r="I185" s="145">
        <f t="shared" si="38"/>
        <v>1403156.6999999997</v>
      </c>
      <c r="J185" s="146">
        <f t="shared" si="39"/>
        <v>155.5362486726518</v>
      </c>
      <c r="K185" s="149"/>
      <c r="L185" s="149"/>
      <c r="M185" s="145"/>
      <c r="N185" s="146"/>
    </row>
    <row r="186" spans="1:14" s="77" customFormat="1" ht="22.5" customHeight="1">
      <c r="A186" s="104">
        <v>13121</v>
      </c>
      <c r="B186" s="97" t="s">
        <v>86</v>
      </c>
      <c r="C186" s="149">
        <f>C187+C188</f>
        <v>2526560.1</v>
      </c>
      <c r="D186" s="149">
        <f>D187+D188</f>
        <v>3929716.8</v>
      </c>
      <c r="E186" s="145">
        <f t="shared" si="36"/>
        <v>1403156.6999999997</v>
      </c>
      <c r="F186" s="146">
        <f t="shared" si="37"/>
        <v>155.5362486726518</v>
      </c>
      <c r="G186" s="149">
        <f>G187+G188</f>
        <v>2526560.1</v>
      </c>
      <c r="H186" s="149">
        <f>H187+H188</f>
        <v>3929716.8</v>
      </c>
      <c r="I186" s="145">
        <f t="shared" si="38"/>
        <v>1403156.6999999997</v>
      </c>
      <c r="J186" s="146">
        <f t="shared" si="39"/>
        <v>155.5362486726518</v>
      </c>
      <c r="K186" s="149"/>
      <c r="L186" s="149"/>
      <c r="M186" s="145"/>
      <c r="N186" s="146"/>
    </row>
    <row r="187" spans="1:14" s="78" customFormat="1" ht="22.5" customHeight="1">
      <c r="A187" s="94">
        <v>13121100</v>
      </c>
      <c r="B187" s="91" t="s">
        <v>84</v>
      </c>
      <c r="C187" s="153">
        <f>G187+K187</f>
        <v>2526560.1</v>
      </c>
      <c r="D187" s="153">
        <f>H187+L187</f>
        <v>3929716.8</v>
      </c>
      <c r="E187" s="258">
        <f t="shared" si="36"/>
        <v>1403156.6999999997</v>
      </c>
      <c r="F187" s="244">
        <f t="shared" si="37"/>
        <v>155.5362486726518</v>
      </c>
      <c r="G187" s="153">
        <v>2526560.1</v>
      </c>
      <c r="H187" s="153">
        <f>1876253.6+2053463.2</f>
        <v>3929716.8</v>
      </c>
      <c r="I187" s="258">
        <f t="shared" si="38"/>
        <v>1403156.6999999997</v>
      </c>
      <c r="J187" s="244">
        <f t="shared" si="39"/>
        <v>155.5362486726518</v>
      </c>
      <c r="K187" s="154"/>
      <c r="L187" s="154"/>
      <c r="M187" s="258"/>
      <c r="N187" s="244"/>
    </row>
    <row r="188" spans="1:14" s="78" customFormat="1" ht="22.5" customHeight="1" hidden="1">
      <c r="A188" s="94">
        <v>13121200</v>
      </c>
      <c r="B188" s="91" t="s">
        <v>85</v>
      </c>
      <c r="C188" s="153">
        <f>G188+K188</f>
        <v>0</v>
      </c>
      <c r="D188" s="153">
        <f>H188+L188</f>
        <v>0</v>
      </c>
      <c r="E188" s="258">
        <f t="shared" si="36"/>
        <v>0</v>
      </c>
      <c r="F188" s="244" t="e">
        <f>D188/C188*100</f>
        <v>#DIV/0!</v>
      </c>
      <c r="G188" s="154"/>
      <c r="H188" s="154"/>
      <c r="I188" s="258">
        <f t="shared" si="38"/>
        <v>0</v>
      </c>
      <c r="J188" s="244" t="e">
        <f t="shared" si="39"/>
        <v>#DIV/0!</v>
      </c>
      <c r="K188" s="154"/>
      <c r="L188" s="154"/>
      <c r="M188" s="258"/>
      <c r="N188" s="244"/>
    </row>
    <row r="189" spans="1:14" s="75" customFormat="1" ht="22.5" customHeight="1">
      <c r="A189" s="104">
        <v>133</v>
      </c>
      <c r="B189" s="97" t="s">
        <v>87</v>
      </c>
      <c r="C189" s="149"/>
      <c r="D189" s="149"/>
      <c r="E189" s="145"/>
      <c r="F189" s="146"/>
      <c r="G189" s="149"/>
      <c r="H189" s="149"/>
      <c r="I189" s="145"/>
      <c r="J189" s="146"/>
      <c r="K189" s="149">
        <f>K190+K195</f>
        <v>7625950.9</v>
      </c>
      <c r="L189" s="149">
        <f>L190+L195</f>
        <v>7556990.5</v>
      </c>
      <c r="M189" s="145">
        <f aca="true" t="shared" si="41" ref="M189:M203">L189-K189</f>
        <v>-68960.40000000037</v>
      </c>
      <c r="N189" s="146">
        <f aca="true" t="shared" si="42" ref="N189:N203">L189/K189*100</f>
        <v>99.09571408334139</v>
      </c>
    </row>
    <row r="190" spans="1:14" s="75" customFormat="1" ht="22.5" customHeight="1">
      <c r="A190" s="104">
        <v>1331</v>
      </c>
      <c r="B190" s="97" t="s">
        <v>14</v>
      </c>
      <c r="C190" s="149"/>
      <c r="D190" s="149"/>
      <c r="E190" s="145"/>
      <c r="F190" s="146"/>
      <c r="G190" s="149"/>
      <c r="H190" s="149"/>
      <c r="I190" s="145"/>
      <c r="J190" s="146"/>
      <c r="K190" s="149">
        <f>K191</f>
        <v>5009664.5</v>
      </c>
      <c r="L190" s="149">
        <f>L191</f>
        <v>5006971.4</v>
      </c>
      <c r="M190" s="145">
        <f t="shared" si="41"/>
        <v>-2693.0999999996275</v>
      </c>
      <c r="N190" s="146">
        <f t="shared" si="42"/>
        <v>99.94624190901408</v>
      </c>
    </row>
    <row r="191" spans="1:14" s="77" customFormat="1" ht="22.5" customHeight="1">
      <c r="A191" s="104">
        <v>13311</v>
      </c>
      <c r="B191" s="97" t="s">
        <v>14</v>
      </c>
      <c r="C191" s="140"/>
      <c r="D191" s="140"/>
      <c r="E191" s="145"/>
      <c r="F191" s="146"/>
      <c r="G191" s="140"/>
      <c r="H191" s="140"/>
      <c r="I191" s="145"/>
      <c r="J191" s="146"/>
      <c r="K191" s="140">
        <f>K192+K193+K194</f>
        <v>5009664.5</v>
      </c>
      <c r="L191" s="140">
        <f>L192+L193+L194</f>
        <v>5006971.4</v>
      </c>
      <c r="M191" s="145">
        <f t="shared" si="41"/>
        <v>-2693.0999999996275</v>
      </c>
      <c r="N191" s="146">
        <f t="shared" si="42"/>
        <v>99.94624190901408</v>
      </c>
    </row>
    <row r="192" spans="1:14" s="78" customFormat="1" ht="22.5" customHeight="1">
      <c r="A192" s="94">
        <v>13311100</v>
      </c>
      <c r="B192" s="91" t="s">
        <v>20</v>
      </c>
      <c r="C192" s="153"/>
      <c r="D192" s="153"/>
      <c r="E192" s="258"/>
      <c r="F192" s="244"/>
      <c r="G192" s="154"/>
      <c r="H192" s="154"/>
      <c r="I192" s="258"/>
      <c r="J192" s="244"/>
      <c r="K192" s="154">
        <v>4062182.8</v>
      </c>
      <c r="L192" s="154">
        <v>4060674.4</v>
      </c>
      <c r="M192" s="258">
        <f t="shared" si="41"/>
        <v>-1508.3999999999069</v>
      </c>
      <c r="N192" s="244">
        <f t="shared" si="42"/>
        <v>99.9628672545214</v>
      </c>
    </row>
    <row r="193" spans="1:14" s="78" customFormat="1" ht="22.5" customHeight="1">
      <c r="A193" s="94">
        <v>13311200</v>
      </c>
      <c r="B193" s="91" t="s">
        <v>88</v>
      </c>
      <c r="C193" s="153"/>
      <c r="D193" s="153"/>
      <c r="E193" s="258"/>
      <c r="F193" s="244"/>
      <c r="G193" s="154"/>
      <c r="H193" s="154"/>
      <c r="I193" s="258"/>
      <c r="J193" s="244"/>
      <c r="K193" s="154">
        <v>947481.7</v>
      </c>
      <c r="L193" s="154">
        <v>946297</v>
      </c>
      <c r="M193" s="258">
        <f t="shared" si="41"/>
        <v>-1184.6999999999534</v>
      </c>
      <c r="N193" s="244">
        <f t="shared" si="42"/>
        <v>99.8749632842513</v>
      </c>
    </row>
    <row r="194" spans="1:14" s="78" customFormat="1" ht="22.5" customHeight="1" hidden="1">
      <c r="A194" s="94">
        <v>13311300</v>
      </c>
      <c r="B194" s="91" t="s">
        <v>89</v>
      </c>
      <c r="C194" s="153"/>
      <c r="D194" s="153"/>
      <c r="E194" s="258"/>
      <c r="F194" s="244"/>
      <c r="G194" s="154"/>
      <c r="H194" s="154"/>
      <c r="I194" s="258"/>
      <c r="J194" s="244"/>
      <c r="K194" s="154"/>
      <c r="L194" s="154"/>
      <c r="M194" s="258">
        <f t="shared" si="41"/>
        <v>0</v>
      </c>
      <c r="N194" s="244" t="e">
        <f t="shared" si="42"/>
        <v>#DIV/0!</v>
      </c>
    </row>
    <row r="195" spans="1:14" s="75" customFormat="1" ht="22.5" customHeight="1">
      <c r="A195" s="104">
        <v>1332</v>
      </c>
      <c r="B195" s="97" t="s">
        <v>436</v>
      </c>
      <c r="C195" s="149"/>
      <c r="D195" s="149"/>
      <c r="E195" s="145"/>
      <c r="F195" s="146"/>
      <c r="G195" s="149"/>
      <c r="H195" s="149"/>
      <c r="I195" s="145"/>
      <c r="J195" s="146"/>
      <c r="K195" s="149">
        <f>K196</f>
        <v>2616286.4</v>
      </c>
      <c r="L195" s="149">
        <f>L196</f>
        <v>2550019.1</v>
      </c>
      <c r="M195" s="145">
        <f t="shared" si="41"/>
        <v>-66267.29999999981</v>
      </c>
      <c r="N195" s="146">
        <f t="shared" si="42"/>
        <v>97.46712362989007</v>
      </c>
    </row>
    <row r="196" spans="1:14" s="77" customFormat="1" ht="22.5" customHeight="1">
      <c r="A196" s="104">
        <v>13321</v>
      </c>
      <c r="B196" s="97" t="s">
        <v>436</v>
      </c>
      <c r="C196" s="149"/>
      <c r="D196" s="149"/>
      <c r="E196" s="145"/>
      <c r="F196" s="146"/>
      <c r="G196" s="149"/>
      <c r="H196" s="149"/>
      <c r="I196" s="145"/>
      <c r="J196" s="146"/>
      <c r="K196" s="149">
        <f>K197+K199</f>
        <v>2616286.4</v>
      </c>
      <c r="L196" s="149">
        <f>L197+L199</f>
        <v>2550019.1</v>
      </c>
      <c r="M196" s="145">
        <f t="shared" si="41"/>
        <v>-66267.29999999981</v>
      </c>
      <c r="N196" s="146">
        <f t="shared" si="42"/>
        <v>97.46712362989007</v>
      </c>
    </row>
    <row r="197" spans="1:14" s="78" customFormat="1" ht="22.5" customHeight="1">
      <c r="A197" s="94">
        <v>13321100</v>
      </c>
      <c r="B197" s="91" t="s">
        <v>437</v>
      </c>
      <c r="C197" s="153"/>
      <c r="D197" s="153"/>
      <c r="E197" s="258"/>
      <c r="F197" s="244"/>
      <c r="G197" s="154"/>
      <c r="H197" s="154"/>
      <c r="I197" s="258"/>
      <c r="J197" s="244"/>
      <c r="K197" s="154">
        <v>2616286.4</v>
      </c>
      <c r="L197" s="154">
        <v>2550019.1</v>
      </c>
      <c r="M197" s="258">
        <f t="shared" si="41"/>
        <v>-66267.29999999981</v>
      </c>
      <c r="N197" s="244">
        <f t="shared" si="42"/>
        <v>97.46712362989007</v>
      </c>
    </row>
    <row r="198" spans="1:14" s="78" customFormat="1" ht="22.5" customHeight="1" hidden="1">
      <c r="A198" s="94"/>
      <c r="B198" s="91" t="s">
        <v>90</v>
      </c>
      <c r="C198" s="153"/>
      <c r="D198" s="153"/>
      <c r="E198" s="258"/>
      <c r="F198" s="244"/>
      <c r="G198" s="154"/>
      <c r="H198" s="154"/>
      <c r="I198" s="258"/>
      <c r="J198" s="244"/>
      <c r="K198" s="323">
        <v>812841.9</v>
      </c>
      <c r="L198" s="154">
        <v>796699.4</v>
      </c>
      <c r="M198" s="258">
        <f t="shared" si="41"/>
        <v>-16142.5</v>
      </c>
      <c r="N198" s="244">
        <f t="shared" si="42"/>
        <v>98.01406645006858</v>
      </c>
    </row>
    <row r="199" spans="1:14" s="78" customFormat="1" ht="22.5" customHeight="1" hidden="1">
      <c r="A199" s="107">
        <v>13321200</v>
      </c>
      <c r="B199" s="108" t="s">
        <v>438</v>
      </c>
      <c r="C199" s="153"/>
      <c r="D199" s="153"/>
      <c r="E199" s="258"/>
      <c r="F199" s="244"/>
      <c r="G199" s="154"/>
      <c r="H199" s="154"/>
      <c r="I199" s="258"/>
      <c r="J199" s="244"/>
      <c r="K199" s="154"/>
      <c r="L199" s="154"/>
      <c r="M199" s="258">
        <f t="shared" si="41"/>
        <v>0</v>
      </c>
      <c r="N199" s="244" t="e">
        <f t="shared" si="42"/>
        <v>#DIV/0!</v>
      </c>
    </row>
    <row r="200" spans="1:14" s="81" customFormat="1" ht="22.5" customHeight="1">
      <c r="A200" s="104">
        <v>14</v>
      </c>
      <c r="B200" s="97" t="s">
        <v>12</v>
      </c>
      <c r="C200" s="149">
        <f>C203+C232+C280+C288+C294</f>
        <v>11859984.8</v>
      </c>
      <c r="D200" s="149">
        <f>D203+D232+D280+D288+D294</f>
        <v>11000234.4</v>
      </c>
      <c r="E200" s="145">
        <f t="shared" si="36"/>
        <v>-859750.4000000004</v>
      </c>
      <c r="F200" s="146">
        <f>D200/C200*100</f>
        <v>92.75083050696658</v>
      </c>
      <c r="G200" s="149">
        <f>G203+G232+G280+G288+G294</f>
        <v>10642480.5</v>
      </c>
      <c r="H200" s="149">
        <f>H203+H232+H280+H288+H294</f>
        <v>9679044.200000001</v>
      </c>
      <c r="I200" s="145">
        <f t="shared" si="38"/>
        <v>-963436.2999999989</v>
      </c>
      <c r="J200" s="146">
        <f aca="true" t="shared" si="43" ref="J200:J218">H200/G200*100</f>
        <v>90.94725801940629</v>
      </c>
      <c r="K200" s="149">
        <f>K203+K232+K280+K288+K294</f>
        <v>1217504.2999999998</v>
      </c>
      <c r="L200" s="149">
        <f>L203+L232+L280+L288+L294</f>
        <v>1321190.2</v>
      </c>
      <c r="M200" s="145">
        <f t="shared" si="41"/>
        <v>103685.90000000014</v>
      </c>
      <c r="N200" s="146">
        <f t="shared" si="42"/>
        <v>108.51626560990381</v>
      </c>
    </row>
    <row r="201" spans="1:14" s="82" customFormat="1" ht="22.5" customHeight="1">
      <c r="A201" s="104"/>
      <c r="B201" s="92" t="s">
        <v>91</v>
      </c>
      <c r="C201" s="153">
        <f>G201+K201</f>
        <v>645670.4</v>
      </c>
      <c r="D201" s="153">
        <f>H201+L201</f>
        <v>747096.3999999999</v>
      </c>
      <c r="E201" s="258">
        <f t="shared" si="36"/>
        <v>101425.99999999988</v>
      </c>
      <c r="F201" s="244">
        <f>D201/C201*100</f>
        <v>115.70863400273575</v>
      </c>
      <c r="G201" s="154">
        <v>223600</v>
      </c>
      <c r="H201" s="154">
        <v>265972.1</v>
      </c>
      <c r="I201" s="258">
        <f t="shared" si="38"/>
        <v>42372.09999999998</v>
      </c>
      <c r="J201" s="244">
        <f t="shared" si="43"/>
        <v>118.94995527728085</v>
      </c>
      <c r="K201" s="154">
        <v>422070.4</v>
      </c>
      <c r="L201" s="154">
        <v>481124.3</v>
      </c>
      <c r="M201" s="258">
        <f t="shared" si="41"/>
        <v>59053.899999999965</v>
      </c>
      <c r="N201" s="244">
        <f t="shared" si="42"/>
        <v>113.99148104202521</v>
      </c>
    </row>
    <row r="202" spans="1:14" s="81" customFormat="1" ht="22.5" customHeight="1">
      <c r="A202" s="104"/>
      <c r="B202" s="92" t="s">
        <v>124</v>
      </c>
      <c r="C202" s="153">
        <f>G202+K202</f>
        <v>5950323.7</v>
      </c>
      <c r="D202" s="153">
        <f>H202+L202</f>
        <v>4631958.6</v>
      </c>
      <c r="E202" s="258">
        <f t="shared" si="36"/>
        <v>-1318365.1000000006</v>
      </c>
      <c r="F202" s="244">
        <f>D202/C202*100</f>
        <v>77.84380873262407</v>
      </c>
      <c r="G202" s="154">
        <v>5535409.7</v>
      </c>
      <c r="H202" s="153">
        <v>4172911.3</v>
      </c>
      <c r="I202" s="258">
        <f t="shared" si="38"/>
        <v>-1362498.4000000004</v>
      </c>
      <c r="J202" s="244">
        <f t="shared" si="43"/>
        <v>75.38577135491884</v>
      </c>
      <c r="K202" s="154">
        <v>414914</v>
      </c>
      <c r="L202" s="154">
        <v>459047.3</v>
      </c>
      <c r="M202" s="258">
        <f t="shared" si="41"/>
        <v>44133.29999999999</v>
      </c>
      <c r="N202" s="244">
        <f t="shared" si="42"/>
        <v>110.63673435940942</v>
      </c>
    </row>
    <row r="203" spans="1:14" s="75" customFormat="1" ht="22.5" customHeight="1">
      <c r="A203" s="104">
        <v>141</v>
      </c>
      <c r="B203" s="97" t="s">
        <v>92</v>
      </c>
      <c r="C203" s="149">
        <f>C204+C209+C214</f>
        <v>4562432.1</v>
      </c>
      <c r="D203" s="149">
        <f>D204+D209+D214</f>
        <v>4894648.4</v>
      </c>
      <c r="E203" s="145">
        <f t="shared" si="36"/>
        <v>332216.30000000075</v>
      </c>
      <c r="F203" s="146">
        <f>D203/C203*100</f>
        <v>107.2815615162799</v>
      </c>
      <c r="G203" s="149">
        <f>G204+G209+G214</f>
        <v>4188701.7</v>
      </c>
      <c r="H203" s="149">
        <f>H204+H209+H214</f>
        <v>4457292.9</v>
      </c>
      <c r="I203" s="145">
        <f t="shared" si="38"/>
        <v>268591.2000000002</v>
      </c>
      <c r="J203" s="146">
        <f t="shared" si="43"/>
        <v>106.41227805742291</v>
      </c>
      <c r="K203" s="149">
        <f>K204+K209+K214</f>
        <v>373730.4</v>
      </c>
      <c r="L203" s="149">
        <f>L204+L209+L214</f>
        <v>437355.5</v>
      </c>
      <c r="M203" s="145">
        <f t="shared" si="41"/>
        <v>63625.09999999998</v>
      </c>
      <c r="N203" s="146">
        <f t="shared" si="42"/>
        <v>117.02433090805565</v>
      </c>
    </row>
    <row r="204" spans="1:14" s="76" customFormat="1" ht="22.5" customHeight="1">
      <c r="A204" s="104">
        <v>1411</v>
      </c>
      <c r="B204" s="97" t="s">
        <v>93</v>
      </c>
      <c r="C204" s="140">
        <f>C205+C207</f>
        <v>480251.7</v>
      </c>
      <c r="D204" s="140">
        <f>D205+D207</f>
        <v>539230.5</v>
      </c>
      <c r="E204" s="145">
        <f aca="true" t="shared" si="44" ref="E204:E278">D204-C204</f>
        <v>58978.79999999999</v>
      </c>
      <c r="F204" s="146">
        <f aca="true" t="shared" si="45" ref="F204:F278">D204/C204*100</f>
        <v>112.28081025012509</v>
      </c>
      <c r="G204" s="140">
        <f>G205+G207</f>
        <v>480251.7</v>
      </c>
      <c r="H204" s="140">
        <f>H205+H207</f>
        <v>539230.5</v>
      </c>
      <c r="I204" s="145">
        <f aca="true" t="shared" si="46" ref="I204:I278">H204-G204</f>
        <v>58978.79999999999</v>
      </c>
      <c r="J204" s="146">
        <f t="shared" si="43"/>
        <v>112.28081025012509</v>
      </c>
      <c r="K204" s="140"/>
      <c r="L204" s="140"/>
      <c r="M204" s="145"/>
      <c r="N204" s="146"/>
    </row>
    <row r="205" spans="1:14" s="77" customFormat="1" ht="22.5" customHeight="1">
      <c r="A205" s="104">
        <v>14111</v>
      </c>
      <c r="B205" s="97" t="s">
        <v>94</v>
      </c>
      <c r="C205" s="149">
        <f>C206</f>
        <v>35000</v>
      </c>
      <c r="D205" s="149">
        <f>D206</f>
        <v>38516.8</v>
      </c>
      <c r="E205" s="145">
        <f t="shared" si="44"/>
        <v>3516.800000000003</v>
      </c>
      <c r="F205" s="146">
        <f t="shared" si="45"/>
        <v>110.04800000000002</v>
      </c>
      <c r="G205" s="149">
        <f>G206</f>
        <v>35000</v>
      </c>
      <c r="H205" s="149">
        <f>H206</f>
        <v>38516.8</v>
      </c>
      <c r="I205" s="145">
        <f t="shared" si="46"/>
        <v>3516.800000000003</v>
      </c>
      <c r="J205" s="146">
        <f t="shared" si="43"/>
        <v>110.04800000000002</v>
      </c>
      <c r="K205" s="149"/>
      <c r="L205" s="149"/>
      <c r="M205" s="145"/>
      <c r="N205" s="146"/>
    </row>
    <row r="206" spans="1:14" s="80" customFormat="1" ht="22.5" customHeight="1">
      <c r="A206" s="94">
        <v>14111100</v>
      </c>
      <c r="B206" s="91" t="s">
        <v>95</v>
      </c>
      <c r="C206" s="153">
        <f>G206+K206</f>
        <v>35000</v>
      </c>
      <c r="D206" s="153">
        <f>H206+L206</f>
        <v>38516.8</v>
      </c>
      <c r="E206" s="258">
        <f t="shared" si="44"/>
        <v>3516.800000000003</v>
      </c>
      <c r="F206" s="244">
        <f t="shared" si="45"/>
        <v>110.04800000000002</v>
      </c>
      <c r="G206" s="154">
        <v>35000</v>
      </c>
      <c r="H206" s="154">
        <v>38516.8</v>
      </c>
      <c r="I206" s="258">
        <f t="shared" si="46"/>
        <v>3516.800000000003</v>
      </c>
      <c r="J206" s="244">
        <f t="shared" si="43"/>
        <v>110.04800000000002</v>
      </c>
      <c r="K206" s="154"/>
      <c r="L206" s="154"/>
      <c r="M206" s="258"/>
      <c r="N206" s="244"/>
    </row>
    <row r="207" spans="1:14" s="77" customFormat="1" ht="22.5" customHeight="1">
      <c r="A207" s="104">
        <v>14112</v>
      </c>
      <c r="B207" s="97" t="s">
        <v>97</v>
      </c>
      <c r="C207" s="149">
        <f>C208</f>
        <v>445251.7</v>
      </c>
      <c r="D207" s="149">
        <f>D208</f>
        <v>500713.7</v>
      </c>
      <c r="E207" s="145">
        <f t="shared" si="44"/>
        <v>55462</v>
      </c>
      <c r="F207" s="146">
        <f t="shared" si="45"/>
        <v>112.45632526501304</v>
      </c>
      <c r="G207" s="149">
        <f>G208</f>
        <v>445251.7</v>
      </c>
      <c r="H207" s="149">
        <f>H208</f>
        <v>500713.7</v>
      </c>
      <c r="I207" s="145">
        <f t="shared" si="46"/>
        <v>55462</v>
      </c>
      <c r="J207" s="146">
        <f t="shared" si="43"/>
        <v>112.45632526501304</v>
      </c>
      <c r="K207" s="149"/>
      <c r="L207" s="149"/>
      <c r="M207" s="145"/>
      <c r="N207" s="146"/>
    </row>
    <row r="208" spans="1:14" s="80" customFormat="1" ht="22.5" customHeight="1">
      <c r="A208" s="94">
        <v>14112100</v>
      </c>
      <c r="B208" s="91" t="s">
        <v>97</v>
      </c>
      <c r="C208" s="153">
        <f>G208+K208</f>
        <v>445251.7</v>
      </c>
      <c r="D208" s="153">
        <f>H208+L208</f>
        <v>500713.7</v>
      </c>
      <c r="E208" s="258">
        <f t="shared" si="44"/>
        <v>55462</v>
      </c>
      <c r="F208" s="244">
        <f t="shared" si="45"/>
        <v>112.45632526501304</v>
      </c>
      <c r="G208" s="154">
        <v>445251.7</v>
      </c>
      <c r="H208" s="154">
        <v>500713.7</v>
      </c>
      <c r="I208" s="258">
        <f t="shared" si="46"/>
        <v>55462</v>
      </c>
      <c r="J208" s="244">
        <f t="shared" si="43"/>
        <v>112.45632526501304</v>
      </c>
      <c r="K208" s="154"/>
      <c r="L208" s="154"/>
      <c r="M208" s="258"/>
      <c r="N208" s="244"/>
    </row>
    <row r="209" spans="1:14" s="76" customFormat="1" ht="22.5" customHeight="1">
      <c r="A209" s="104">
        <v>1412</v>
      </c>
      <c r="B209" s="97" t="s">
        <v>98</v>
      </c>
      <c r="C209" s="149">
        <f>C210+C212</f>
        <v>948850</v>
      </c>
      <c r="D209" s="149">
        <f>D210+D212</f>
        <v>1134746</v>
      </c>
      <c r="E209" s="145">
        <f t="shared" si="44"/>
        <v>185896</v>
      </c>
      <c r="F209" s="146">
        <f t="shared" si="45"/>
        <v>119.59171628813827</v>
      </c>
      <c r="G209" s="149">
        <f>G210+G212</f>
        <v>948850</v>
      </c>
      <c r="H209" s="149">
        <f>H210+H212</f>
        <v>1134746</v>
      </c>
      <c r="I209" s="145">
        <f t="shared" si="46"/>
        <v>185896</v>
      </c>
      <c r="J209" s="146">
        <f t="shared" si="43"/>
        <v>119.59171628813827</v>
      </c>
      <c r="K209" s="149"/>
      <c r="L209" s="149"/>
      <c r="M209" s="145"/>
      <c r="N209" s="146"/>
    </row>
    <row r="210" spans="1:14" s="77" customFormat="1" ht="22.5" customHeight="1">
      <c r="A210" s="104">
        <v>14121</v>
      </c>
      <c r="B210" s="97" t="s">
        <v>99</v>
      </c>
      <c r="C210" s="140">
        <f>C211</f>
        <v>700000</v>
      </c>
      <c r="D210" s="140">
        <f>D211</f>
        <v>689772.5</v>
      </c>
      <c r="E210" s="145">
        <f t="shared" si="44"/>
        <v>-10227.5</v>
      </c>
      <c r="F210" s="146">
        <f t="shared" si="45"/>
        <v>98.53892857142857</v>
      </c>
      <c r="G210" s="140">
        <f>G211</f>
        <v>700000</v>
      </c>
      <c r="H210" s="140">
        <f>H211</f>
        <v>689772.5</v>
      </c>
      <c r="I210" s="145">
        <f t="shared" si="46"/>
        <v>-10227.5</v>
      </c>
      <c r="J210" s="146">
        <f t="shared" si="43"/>
        <v>98.53892857142857</v>
      </c>
      <c r="K210" s="140"/>
      <c r="L210" s="140"/>
      <c r="M210" s="145"/>
      <c r="N210" s="146"/>
    </row>
    <row r="211" spans="1:14" s="78" customFormat="1" ht="22.5" customHeight="1">
      <c r="A211" s="94">
        <v>14121100</v>
      </c>
      <c r="B211" s="91" t="s">
        <v>100</v>
      </c>
      <c r="C211" s="153">
        <f>G211+K211</f>
        <v>700000</v>
      </c>
      <c r="D211" s="153">
        <f>H211+L211</f>
        <v>689772.5</v>
      </c>
      <c r="E211" s="258">
        <f t="shared" si="44"/>
        <v>-10227.5</v>
      </c>
      <c r="F211" s="244">
        <f t="shared" si="45"/>
        <v>98.53892857142857</v>
      </c>
      <c r="G211" s="154">
        <v>700000</v>
      </c>
      <c r="H211" s="154">
        <v>689772.5</v>
      </c>
      <c r="I211" s="258">
        <f t="shared" si="46"/>
        <v>-10227.5</v>
      </c>
      <c r="J211" s="244">
        <f t="shared" si="43"/>
        <v>98.53892857142857</v>
      </c>
      <c r="K211" s="154"/>
      <c r="L211" s="154"/>
      <c r="M211" s="258"/>
      <c r="N211" s="244"/>
    </row>
    <row r="212" spans="1:14" s="77" customFormat="1" ht="22.5" customHeight="1">
      <c r="A212" s="104">
        <v>14122</v>
      </c>
      <c r="B212" s="97" t="s">
        <v>101</v>
      </c>
      <c r="C212" s="140">
        <f>C213</f>
        <v>248850</v>
      </c>
      <c r="D212" s="140">
        <f>D213</f>
        <v>444973.5</v>
      </c>
      <c r="E212" s="145">
        <f t="shared" si="44"/>
        <v>196123.5</v>
      </c>
      <c r="F212" s="146">
        <f t="shared" si="45"/>
        <v>178.8119349005425</v>
      </c>
      <c r="G212" s="140">
        <f>G213</f>
        <v>248850</v>
      </c>
      <c r="H212" s="140">
        <f>H213</f>
        <v>444973.5</v>
      </c>
      <c r="I212" s="145">
        <f t="shared" si="46"/>
        <v>196123.5</v>
      </c>
      <c r="J212" s="146">
        <f t="shared" si="43"/>
        <v>178.8119349005425</v>
      </c>
      <c r="K212" s="140"/>
      <c r="L212" s="140"/>
      <c r="M212" s="145"/>
      <c r="N212" s="146"/>
    </row>
    <row r="213" spans="1:14" s="80" customFormat="1" ht="22.5" customHeight="1">
      <c r="A213" s="94">
        <v>14122100</v>
      </c>
      <c r="B213" s="91" t="s">
        <v>102</v>
      </c>
      <c r="C213" s="153">
        <f>G213+K213</f>
        <v>248850</v>
      </c>
      <c r="D213" s="153">
        <f>H213+L213</f>
        <v>444973.5</v>
      </c>
      <c r="E213" s="258">
        <f t="shared" si="44"/>
        <v>196123.5</v>
      </c>
      <c r="F213" s="244">
        <f t="shared" si="45"/>
        <v>178.8119349005425</v>
      </c>
      <c r="G213" s="154">
        <v>248850</v>
      </c>
      <c r="H213" s="154">
        <v>444973.5</v>
      </c>
      <c r="I213" s="258">
        <f t="shared" si="46"/>
        <v>196123.5</v>
      </c>
      <c r="J213" s="244">
        <f t="shared" si="43"/>
        <v>178.8119349005425</v>
      </c>
      <c r="K213" s="154"/>
      <c r="L213" s="154"/>
      <c r="M213" s="258"/>
      <c r="N213" s="244"/>
    </row>
    <row r="214" spans="1:14" s="76" customFormat="1" ht="22.5" customHeight="1">
      <c r="A214" s="104">
        <v>1415</v>
      </c>
      <c r="B214" s="97" t="s">
        <v>11</v>
      </c>
      <c r="C214" s="140">
        <f>C215+C217+C228</f>
        <v>3133330.4</v>
      </c>
      <c r="D214" s="140">
        <f>D215+D217+D228</f>
        <v>3220671.9</v>
      </c>
      <c r="E214" s="145">
        <f t="shared" si="44"/>
        <v>87341.5</v>
      </c>
      <c r="F214" s="146">
        <f t="shared" si="45"/>
        <v>102.787497290423</v>
      </c>
      <c r="G214" s="140">
        <f>G215+G217+G228</f>
        <v>2759600</v>
      </c>
      <c r="H214" s="140">
        <f>H215+H217+H228</f>
        <v>2783316.4</v>
      </c>
      <c r="I214" s="145">
        <f t="shared" si="46"/>
        <v>23716.399999999907</v>
      </c>
      <c r="J214" s="146">
        <f t="shared" si="43"/>
        <v>100.8594144078852</v>
      </c>
      <c r="K214" s="140">
        <f>K215+K217+K228</f>
        <v>373730.4</v>
      </c>
      <c r="L214" s="140">
        <f>L215+L217+L228</f>
        <v>437355.5</v>
      </c>
      <c r="M214" s="145">
        <f aca="true" t="shared" si="47" ref="M214:M279">L214-K214</f>
        <v>63625.09999999998</v>
      </c>
      <c r="N214" s="146">
        <f aca="true" t="shared" si="48" ref="N214:N224">L214/K214*100</f>
        <v>117.02433090805565</v>
      </c>
    </row>
    <row r="215" spans="1:14" s="77" customFormat="1" ht="22.5" customHeight="1" hidden="1">
      <c r="A215" s="104">
        <v>14151</v>
      </c>
      <c r="B215" s="97" t="s">
        <v>103</v>
      </c>
      <c r="C215" s="149">
        <f>C216</f>
        <v>0</v>
      </c>
      <c r="D215" s="149">
        <f>D216</f>
        <v>0</v>
      </c>
      <c r="E215" s="145">
        <f t="shared" si="44"/>
        <v>0</v>
      </c>
      <c r="F215" s="146" t="e">
        <f t="shared" si="45"/>
        <v>#DIV/0!</v>
      </c>
      <c r="G215" s="149">
        <f>G216</f>
        <v>0</v>
      </c>
      <c r="H215" s="149">
        <f>H216</f>
        <v>0</v>
      </c>
      <c r="I215" s="145">
        <f t="shared" si="46"/>
        <v>0</v>
      </c>
      <c r="J215" s="146" t="e">
        <f t="shared" si="43"/>
        <v>#DIV/0!</v>
      </c>
      <c r="K215" s="149">
        <f>K216</f>
        <v>0</v>
      </c>
      <c r="L215" s="149">
        <f>L216</f>
        <v>0</v>
      </c>
      <c r="M215" s="145">
        <f t="shared" si="47"/>
        <v>0</v>
      </c>
      <c r="N215" s="146" t="e">
        <f t="shared" si="48"/>
        <v>#DIV/0!</v>
      </c>
    </row>
    <row r="216" spans="1:14" s="78" customFormat="1" ht="22.5" customHeight="1" hidden="1">
      <c r="A216" s="94">
        <v>14151100</v>
      </c>
      <c r="B216" s="91" t="s">
        <v>103</v>
      </c>
      <c r="C216" s="153">
        <f>G216+K216</f>
        <v>0</v>
      </c>
      <c r="D216" s="153">
        <f>H216+L216</f>
        <v>0</v>
      </c>
      <c r="E216" s="258">
        <f t="shared" si="44"/>
        <v>0</v>
      </c>
      <c r="F216" s="244" t="e">
        <f t="shared" si="45"/>
        <v>#DIV/0!</v>
      </c>
      <c r="G216" s="154"/>
      <c r="H216" s="154"/>
      <c r="I216" s="258">
        <f t="shared" si="46"/>
        <v>0</v>
      </c>
      <c r="J216" s="244" t="e">
        <f t="shared" si="43"/>
        <v>#DIV/0!</v>
      </c>
      <c r="K216" s="154"/>
      <c r="L216" s="154"/>
      <c r="M216" s="258">
        <f t="shared" si="47"/>
        <v>0</v>
      </c>
      <c r="N216" s="244" t="e">
        <f t="shared" si="48"/>
        <v>#DIV/0!</v>
      </c>
    </row>
    <row r="217" spans="1:14" s="77" customFormat="1" ht="22.5" customHeight="1">
      <c r="A217" s="104">
        <v>14152</v>
      </c>
      <c r="B217" s="97" t="s">
        <v>104</v>
      </c>
      <c r="C217" s="140">
        <f>C218+C219+C220+C221+C222+C223+C224+C225+C226+C227</f>
        <v>3084382.4</v>
      </c>
      <c r="D217" s="140">
        <f>D218+D219+D220+D221+D222+D223+D224+D225+D226+D227</f>
        <v>3125014.9</v>
      </c>
      <c r="E217" s="145">
        <f t="shared" si="44"/>
        <v>40632.5</v>
      </c>
      <c r="F217" s="146">
        <f t="shared" si="45"/>
        <v>101.31736259421011</v>
      </c>
      <c r="G217" s="140">
        <f>G218+G219+G220+G221+G222+G223+G224+G225+G226+G227</f>
        <v>2748000</v>
      </c>
      <c r="H217" s="140">
        <f>H218+H219+H220+H221+H222+H223+H224+H225+H226+H227</f>
        <v>2765524.4</v>
      </c>
      <c r="I217" s="145">
        <f t="shared" si="46"/>
        <v>17524.399999999907</v>
      </c>
      <c r="J217" s="146">
        <f t="shared" si="43"/>
        <v>100.63771470160117</v>
      </c>
      <c r="K217" s="140">
        <f>K218+K219+K220+K221+K222+K223+K224+K225+K226+K227</f>
        <v>336382.4</v>
      </c>
      <c r="L217" s="140">
        <f>L218+L219+L220+L221+L222+L223+L224+L225+L226+L227</f>
        <v>359490.5</v>
      </c>
      <c r="M217" s="145">
        <f t="shared" si="47"/>
        <v>23108.099999999977</v>
      </c>
      <c r="N217" s="146">
        <f t="shared" si="48"/>
        <v>106.86959246381498</v>
      </c>
    </row>
    <row r="218" spans="1:14" s="78" customFormat="1" ht="22.5" customHeight="1" hidden="1">
      <c r="A218" s="94">
        <v>14152100</v>
      </c>
      <c r="B218" s="91" t="s">
        <v>105</v>
      </c>
      <c r="C218" s="153">
        <f>G218+K218</f>
        <v>0</v>
      </c>
      <c r="D218" s="153">
        <f>H218+L218</f>
        <v>0</v>
      </c>
      <c r="E218" s="258">
        <f t="shared" si="44"/>
        <v>0</v>
      </c>
      <c r="F218" s="244" t="e">
        <f t="shared" si="45"/>
        <v>#DIV/0!</v>
      </c>
      <c r="G218" s="154"/>
      <c r="H218" s="154"/>
      <c r="I218" s="258">
        <f>H218-G218</f>
        <v>0</v>
      </c>
      <c r="J218" s="244" t="e">
        <f t="shared" si="43"/>
        <v>#DIV/0!</v>
      </c>
      <c r="K218" s="154"/>
      <c r="L218" s="154"/>
      <c r="M218" s="258">
        <f t="shared" si="47"/>
        <v>0</v>
      </c>
      <c r="N218" s="244" t="e">
        <f t="shared" si="48"/>
        <v>#DIV/0!</v>
      </c>
    </row>
    <row r="219" spans="1:14" s="78" customFormat="1" ht="22.5" customHeight="1">
      <c r="A219" s="94">
        <v>14152110</v>
      </c>
      <c r="B219" s="91" t="s">
        <v>439</v>
      </c>
      <c r="C219" s="153">
        <f aca="true" t="shared" si="49" ref="C219:D223">G219+K219</f>
        <v>195352.4</v>
      </c>
      <c r="D219" s="153">
        <f t="shared" si="49"/>
        <v>208380.3</v>
      </c>
      <c r="E219" s="258">
        <f>D219-C219</f>
        <v>13027.899999999994</v>
      </c>
      <c r="F219" s="244">
        <f>D219/C219*100</f>
        <v>106.66892241917682</v>
      </c>
      <c r="G219" s="154"/>
      <c r="H219" s="154"/>
      <c r="I219" s="258"/>
      <c r="J219" s="244"/>
      <c r="K219" s="153">
        <v>195352.4</v>
      </c>
      <c r="L219" s="154">
        <v>208380.3</v>
      </c>
      <c r="M219" s="258">
        <f>L219-K219</f>
        <v>13027.899999999994</v>
      </c>
      <c r="N219" s="244">
        <f>L219/K219*100</f>
        <v>106.66892241917682</v>
      </c>
    </row>
    <row r="220" spans="1:14" s="78" customFormat="1" ht="22.5" customHeight="1" hidden="1">
      <c r="A220" s="94">
        <v>14152120</v>
      </c>
      <c r="B220" s="91" t="s">
        <v>440</v>
      </c>
      <c r="C220" s="153">
        <f t="shared" si="49"/>
        <v>0</v>
      </c>
      <c r="D220" s="153">
        <f t="shared" si="49"/>
        <v>0</v>
      </c>
      <c r="E220" s="258">
        <f>D220-C220</f>
        <v>0</v>
      </c>
      <c r="F220" s="244" t="e">
        <f>D220/C220*100</f>
        <v>#DIV/0!</v>
      </c>
      <c r="G220" s="154"/>
      <c r="H220" s="154"/>
      <c r="I220" s="258"/>
      <c r="J220" s="244"/>
      <c r="K220" s="153"/>
      <c r="L220" s="154"/>
      <c r="M220" s="258">
        <f>L220-K220</f>
        <v>0</v>
      </c>
      <c r="N220" s="244" t="e">
        <f>L220/K220*100</f>
        <v>#DIV/0!</v>
      </c>
    </row>
    <row r="221" spans="1:14" s="78" customFormat="1" ht="22.5" customHeight="1">
      <c r="A221" s="94">
        <v>14152121</v>
      </c>
      <c r="B221" s="91" t="s">
        <v>441</v>
      </c>
      <c r="C221" s="153"/>
      <c r="D221" s="153">
        <f t="shared" si="49"/>
        <v>4002.1</v>
      </c>
      <c r="E221" s="258">
        <f>D221-C221</f>
        <v>4002.1</v>
      </c>
      <c r="F221" s="244"/>
      <c r="G221" s="154"/>
      <c r="H221" s="154"/>
      <c r="I221" s="258"/>
      <c r="J221" s="244"/>
      <c r="K221" s="153"/>
      <c r="L221" s="154">
        <v>4002.1</v>
      </c>
      <c r="M221" s="258">
        <f>L221-K221</f>
        <v>4002.1</v>
      </c>
      <c r="N221" s="244"/>
    </row>
    <row r="222" spans="1:14" s="78" customFormat="1" ht="22.5" customHeight="1">
      <c r="A222" s="94">
        <v>14152122</v>
      </c>
      <c r="B222" s="91" t="s">
        <v>442</v>
      </c>
      <c r="C222" s="153"/>
      <c r="D222" s="153">
        <f t="shared" si="49"/>
        <v>879.4</v>
      </c>
      <c r="E222" s="258">
        <f>D222-C222</f>
        <v>879.4</v>
      </c>
      <c r="F222" s="244"/>
      <c r="G222" s="154"/>
      <c r="H222" s="154"/>
      <c r="I222" s="258"/>
      <c r="J222" s="244"/>
      <c r="K222" s="153"/>
      <c r="L222" s="154">
        <v>879.4</v>
      </c>
      <c r="M222" s="258">
        <f>L222-K222</f>
        <v>879.4</v>
      </c>
      <c r="N222" s="244"/>
    </row>
    <row r="223" spans="1:14" s="78" customFormat="1" ht="22.5" customHeight="1">
      <c r="A223" s="94">
        <v>14152123</v>
      </c>
      <c r="B223" s="91" t="s">
        <v>443</v>
      </c>
      <c r="C223" s="153"/>
      <c r="D223" s="153">
        <f t="shared" si="49"/>
        <v>1234.3</v>
      </c>
      <c r="E223" s="258">
        <f>D223-C223</f>
        <v>1234.3</v>
      </c>
      <c r="F223" s="244"/>
      <c r="G223" s="154"/>
      <c r="H223" s="154"/>
      <c r="I223" s="258"/>
      <c r="J223" s="244"/>
      <c r="K223" s="153"/>
      <c r="L223" s="154">
        <v>1234.3</v>
      </c>
      <c r="M223" s="258">
        <f>L223-K223</f>
        <v>1234.3</v>
      </c>
      <c r="N223" s="244"/>
    </row>
    <row r="224" spans="1:14" s="78" customFormat="1" ht="22.5" customHeight="1">
      <c r="A224" s="94">
        <v>14152200</v>
      </c>
      <c r="B224" s="91" t="s">
        <v>106</v>
      </c>
      <c r="C224" s="153">
        <f>G224+K224</f>
        <v>141030</v>
      </c>
      <c r="D224" s="153">
        <f>H224+L224</f>
        <v>141946.5</v>
      </c>
      <c r="E224" s="258">
        <f t="shared" si="44"/>
        <v>916.5</v>
      </c>
      <c r="F224" s="244">
        <f t="shared" si="45"/>
        <v>100.64986173154648</v>
      </c>
      <c r="G224" s="154"/>
      <c r="H224" s="154"/>
      <c r="I224" s="258"/>
      <c r="J224" s="244"/>
      <c r="K224" s="153">
        <v>141030</v>
      </c>
      <c r="L224" s="154">
        <v>141946.5</v>
      </c>
      <c r="M224" s="258">
        <f t="shared" si="47"/>
        <v>916.5</v>
      </c>
      <c r="N224" s="244">
        <f t="shared" si="48"/>
        <v>100.64986173154648</v>
      </c>
    </row>
    <row r="225" spans="1:14" s="78" customFormat="1" ht="22.5" customHeight="1">
      <c r="A225" s="94">
        <v>14152300</v>
      </c>
      <c r="B225" s="91" t="s">
        <v>107</v>
      </c>
      <c r="C225" s="153"/>
      <c r="D225" s="153">
        <f>H225+L225</f>
        <v>3034</v>
      </c>
      <c r="E225" s="258">
        <f t="shared" si="44"/>
        <v>3034</v>
      </c>
      <c r="F225" s="244"/>
      <c r="G225" s="154"/>
      <c r="H225" s="154"/>
      <c r="I225" s="258"/>
      <c r="J225" s="244"/>
      <c r="K225" s="154"/>
      <c r="L225" s="154">
        <v>3034</v>
      </c>
      <c r="M225" s="258">
        <f>L225-K225</f>
        <v>3034</v>
      </c>
      <c r="N225" s="244"/>
    </row>
    <row r="226" spans="1:14" s="78" customFormat="1" ht="22.5" customHeight="1">
      <c r="A226" s="94">
        <v>14152400</v>
      </c>
      <c r="B226" s="91" t="s">
        <v>108</v>
      </c>
      <c r="C226" s="153"/>
      <c r="D226" s="153">
        <f>H226+L226</f>
        <v>13.9</v>
      </c>
      <c r="E226" s="258">
        <f t="shared" si="44"/>
        <v>13.9</v>
      </c>
      <c r="F226" s="244"/>
      <c r="G226" s="154"/>
      <c r="H226" s="154"/>
      <c r="I226" s="258"/>
      <c r="J226" s="244"/>
      <c r="K226" s="154"/>
      <c r="L226" s="154">
        <v>13.9</v>
      </c>
      <c r="M226" s="258">
        <f>L226-K226</f>
        <v>13.9</v>
      </c>
      <c r="N226" s="244"/>
    </row>
    <row r="227" spans="1:14" s="78" customFormat="1" ht="22.5" customHeight="1">
      <c r="A227" s="94">
        <v>14152900</v>
      </c>
      <c r="B227" s="91" t="s">
        <v>109</v>
      </c>
      <c r="C227" s="153">
        <f>G227+K227</f>
        <v>2748000</v>
      </c>
      <c r="D227" s="153">
        <f>H227+L227</f>
        <v>2765524.4</v>
      </c>
      <c r="E227" s="258">
        <f t="shared" si="44"/>
        <v>17524.399999999907</v>
      </c>
      <c r="F227" s="244">
        <f t="shared" si="45"/>
        <v>100.63771470160117</v>
      </c>
      <c r="G227" s="154">
        <v>2748000</v>
      </c>
      <c r="H227" s="154">
        <v>2765524.4</v>
      </c>
      <c r="I227" s="258">
        <f t="shared" si="46"/>
        <v>17524.399999999907</v>
      </c>
      <c r="J227" s="244">
        <f>H227/G227*100</f>
        <v>100.63771470160117</v>
      </c>
      <c r="K227" s="154"/>
      <c r="L227" s="154"/>
      <c r="M227" s="258"/>
      <c r="N227" s="244"/>
    </row>
    <row r="228" spans="1:14" s="79" customFormat="1" ht="22.5" customHeight="1">
      <c r="A228" s="104">
        <v>14153</v>
      </c>
      <c r="B228" s="97" t="s">
        <v>444</v>
      </c>
      <c r="C228" s="152">
        <f>C229+C230+C231</f>
        <v>48948</v>
      </c>
      <c r="D228" s="152">
        <f>D229+D230+D231</f>
        <v>95657</v>
      </c>
      <c r="E228" s="145">
        <f t="shared" si="44"/>
        <v>46709</v>
      </c>
      <c r="F228" s="146">
        <f t="shared" si="45"/>
        <v>195.4257579472093</v>
      </c>
      <c r="G228" s="152">
        <f>G229+G230+G231</f>
        <v>11600</v>
      </c>
      <c r="H228" s="152">
        <f>H229+H230+H231</f>
        <v>17792</v>
      </c>
      <c r="I228" s="145">
        <f t="shared" si="46"/>
        <v>6192</v>
      </c>
      <c r="J228" s="146">
        <f>H228/G228*100</f>
        <v>153.3793103448276</v>
      </c>
      <c r="K228" s="152">
        <f>K229+K230+K231</f>
        <v>37348</v>
      </c>
      <c r="L228" s="152">
        <f>L229+L230+L231</f>
        <v>77865</v>
      </c>
      <c r="M228" s="145">
        <f t="shared" si="47"/>
        <v>40517</v>
      </c>
      <c r="N228" s="146">
        <f>L228/K228*100</f>
        <v>208.48505944093395</v>
      </c>
    </row>
    <row r="229" spans="1:14" s="78" customFormat="1" ht="22.5" customHeight="1">
      <c r="A229" s="94">
        <v>14153100</v>
      </c>
      <c r="B229" s="91" t="s">
        <v>445</v>
      </c>
      <c r="C229" s="153">
        <f>G229+K229</f>
        <v>11600</v>
      </c>
      <c r="D229" s="153">
        <f>H229+L229</f>
        <v>17968</v>
      </c>
      <c r="E229" s="258">
        <f t="shared" si="44"/>
        <v>6368</v>
      </c>
      <c r="F229" s="244">
        <f t="shared" si="45"/>
        <v>154.8965517241379</v>
      </c>
      <c r="G229" s="154">
        <v>11600</v>
      </c>
      <c r="H229" s="154">
        <v>17790.9</v>
      </c>
      <c r="I229" s="258">
        <f t="shared" si="46"/>
        <v>6190.9000000000015</v>
      </c>
      <c r="J229" s="244">
        <f>H229/G229*100</f>
        <v>153.36982758620692</v>
      </c>
      <c r="K229" s="154"/>
      <c r="L229" s="154">
        <v>177.1</v>
      </c>
      <c r="M229" s="258">
        <f t="shared" si="47"/>
        <v>177.1</v>
      </c>
      <c r="N229" s="244"/>
    </row>
    <row r="230" spans="1:14" s="78" customFormat="1" ht="22.5" customHeight="1">
      <c r="A230" s="94">
        <v>14153200</v>
      </c>
      <c r="B230" s="91" t="s">
        <v>446</v>
      </c>
      <c r="C230" s="153">
        <f>G230+K230</f>
        <v>37348</v>
      </c>
      <c r="D230" s="153">
        <f>H230+L230</f>
        <v>29349.6</v>
      </c>
      <c r="E230" s="258">
        <f>D230-C230</f>
        <v>-7998.4000000000015</v>
      </c>
      <c r="F230" s="244">
        <f>D230/C230*100</f>
        <v>78.58412766413194</v>
      </c>
      <c r="G230" s="154"/>
      <c r="H230" s="154">
        <v>0.5</v>
      </c>
      <c r="I230" s="258">
        <f>H230-G230</f>
        <v>0.5</v>
      </c>
      <c r="J230" s="244"/>
      <c r="K230" s="154">
        <v>37348</v>
      </c>
      <c r="L230" s="154">
        <v>29349.1</v>
      </c>
      <c r="M230" s="258">
        <f>L230-K230</f>
        <v>-7998.9000000000015</v>
      </c>
      <c r="N230" s="244">
        <f>L230/K230*100</f>
        <v>78.582788904359</v>
      </c>
    </row>
    <row r="231" spans="1:14" s="78" customFormat="1" ht="22.5" customHeight="1">
      <c r="A231" s="94">
        <v>14153900</v>
      </c>
      <c r="B231" s="91" t="s">
        <v>359</v>
      </c>
      <c r="C231" s="153"/>
      <c r="D231" s="153">
        <f>H231+L231</f>
        <v>48339.4</v>
      </c>
      <c r="E231" s="258">
        <f t="shared" si="44"/>
        <v>48339.4</v>
      </c>
      <c r="F231" s="244"/>
      <c r="G231" s="154"/>
      <c r="H231" s="154">
        <v>0.6</v>
      </c>
      <c r="I231" s="258">
        <f>H231-G231</f>
        <v>0.6</v>
      </c>
      <c r="J231" s="244"/>
      <c r="K231" s="154"/>
      <c r="L231" s="154">
        <v>48338.8</v>
      </c>
      <c r="M231" s="258">
        <f>L231-K231</f>
        <v>48338.8</v>
      </c>
      <c r="N231" s="244"/>
    </row>
    <row r="232" spans="1:14" s="75" customFormat="1" ht="22.5" customHeight="1">
      <c r="A232" s="104">
        <v>142</v>
      </c>
      <c r="B232" s="97" t="s">
        <v>110</v>
      </c>
      <c r="C232" s="149">
        <f>C233+C249</f>
        <v>6577017.7</v>
      </c>
      <c r="D232" s="149">
        <f>D233+D249</f>
        <v>5293671.799999999</v>
      </c>
      <c r="E232" s="145">
        <f t="shared" si="44"/>
        <v>-1283345.9000000013</v>
      </c>
      <c r="F232" s="146">
        <f t="shared" si="45"/>
        <v>80.4874190926991</v>
      </c>
      <c r="G232" s="149">
        <f>G233+G249</f>
        <v>5841598.7</v>
      </c>
      <c r="H232" s="149">
        <f>H233+H249</f>
        <v>4544011.600000001</v>
      </c>
      <c r="I232" s="145">
        <f t="shared" si="46"/>
        <v>-1297587.0999999996</v>
      </c>
      <c r="J232" s="146">
        <f aca="true" t="shared" si="50" ref="J232:J240">H232/G232*100</f>
        <v>77.7871235831383</v>
      </c>
      <c r="K232" s="149">
        <f>K233+K249</f>
        <v>735419</v>
      </c>
      <c r="L232" s="149">
        <f>L233+L249</f>
        <v>749660.2</v>
      </c>
      <c r="M232" s="145">
        <f t="shared" si="47"/>
        <v>14241.199999999953</v>
      </c>
      <c r="N232" s="146">
        <f>L232/K232*100</f>
        <v>101.93647430920332</v>
      </c>
    </row>
    <row r="233" spans="1:14" s="76" customFormat="1" ht="22.5" customHeight="1">
      <c r="A233" s="104">
        <v>1422</v>
      </c>
      <c r="B233" s="97" t="s">
        <v>19</v>
      </c>
      <c r="C233" s="140">
        <f>C234+C244</f>
        <v>626694</v>
      </c>
      <c r="D233" s="140">
        <f>D234+D244</f>
        <v>662938.6000000001</v>
      </c>
      <c r="E233" s="145">
        <f t="shared" si="44"/>
        <v>36244.60000000009</v>
      </c>
      <c r="F233" s="146">
        <f t="shared" si="45"/>
        <v>105.7834605086374</v>
      </c>
      <c r="G233" s="140">
        <f>G234+G244</f>
        <v>306189</v>
      </c>
      <c r="H233" s="140">
        <f>H234+H244</f>
        <v>370130.89999999997</v>
      </c>
      <c r="I233" s="145">
        <f t="shared" si="46"/>
        <v>63941.899999999965</v>
      </c>
      <c r="J233" s="146">
        <f t="shared" si="50"/>
        <v>120.88314733710223</v>
      </c>
      <c r="K233" s="140">
        <f>K234+K244</f>
        <v>320505</v>
      </c>
      <c r="L233" s="140">
        <f>L234+L244</f>
        <v>292807.69999999995</v>
      </c>
      <c r="M233" s="145">
        <f t="shared" si="47"/>
        <v>-27697.300000000047</v>
      </c>
      <c r="N233" s="146">
        <f>L233/K233*100</f>
        <v>91.35823154084957</v>
      </c>
    </row>
    <row r="234" spans="1:14" s="77" customFormat="1" ht="22.5" customHeight="1">
      <c r="A234" s="104">
        <v>14221</v>
      </c>
      <c r="B234" s="97" t="s">
        <v>111</v>
      </c>
      <c r="C234" s="149">
        <f>C235+C236+C237+C238+C239+C240+C241+C242+C243</f>
        <v>343024</v>
      </c>
      <c r="D234" s="149">
        <f>D235+D236+D237+D238+D239+D240+D241+D242+D243</f>
        <v>395321.7</v>
      </c>
      <c r="E234" s="145">
        <f t="shared" si="44"/>
        <v>52297.70000000001</v>
      </c>
      <c r="F234" s="146">
        <f t="shared" si="45"/>
        <v>115.24607607630952</v>
      </c>
      <c r="G234" s="149">
        <f>G235+G236+G237+G238+G239+G240+G241+G242+G243</f>
        <v>294189</v>
      </c>
      <c r="H234" s="149">
        <f>H235+H236+H237+H238+H239+H240+H241+H242+H243</f>
        <v>348528.6</v>
      </c>
      <c r="I234" s="145">
        <f t="shared" si="46"/>
        <v>54339.59999999998</v>
      </c>
      <c r="J234" s="146">
        <f t="shared" si="50"/>
        <v>118.47098293953886</v>
      </c>
      <c r="K234" s="149">
        <f>K235+K236+K237+K238+K239+K240+K241+K242+K243</f>
        <v>48835</v>
      </c>
      <c r="L234" s="149">
        <f>L235+L236+L237+L238+L239+L240+L241+L242+L243</f>
        <v>46793.1</v>
      </c>
      <c r="M234" s="145">
        <f t="shared" si="47"/>
        <v>-2041.9000000000015</v>
      </c>
      <c r="N234" s="146"/>
    </row>
    <row r="235" spans="1:14" s="78" customFormat="1" ht="22.5" customHeight="1">
      <c r="A235" s="94">
        <v>14221100</v>
      </c>
      <c r="B235" s="91" t="s">
        <v>112</v>
      </c>
      <c r="C235" s="153">
        <f aca="true" t="shared" si="51" ref="C235:C242">G235+K235</f>
        <v>6000</v>
      </c>
      <c r="D235" s="153">
        <f aca="true" t="shared" si="52" ref="D235:D240">H235+L235</f>
        <v>6881.9</v>
      </c>
      <c r="E235" s="258">
        <f t="shared" si="44"/>
        <v>881.8999999999996</v>
      </c>
      <c r="F235" s="244">
        <f t="shared" si="45"/>
        <v>114.69833333333332</v>
      </c>
      <c r="G235" s="154">
        <v>6000</v>
      </c>
      <c r="H235" s="154">
        <v>6881.9</v>
      </c>
      <c r="I235" s="258">
        <f t="shared" si="46"/>
        <v>881.8999999999996</v>
      </c>
      <c r="J235" s="244">
        <f t="shared" si="50"/>
        <v>114.69833333333332</v>
      </c>
      <c r="K235" s="154"/>
      <c r="L235" s="154"/>
      <c r="M235" s="258"/>
      <c r="N235" s="244"/>
    </row>
    <row r="236" spans="1:14" s="78" customFormat="1" ht="22.5" customHeight="1">
      <c r="A236" s="94">
        <v>14221200</v>
      </c>
      <c r="B236" s="91" t="s">
        <v>113</v>
      </c>
      <c r="C236" s="153">
        <f t="shared" si="51"/>
        <v>79500</v>
      </c>
      <c r="D236" s="153">
        <f t="shared" si="52"/>
        <v>106078.3</v>
      </c>
      <c r="E236" s="258">
        <f t="shared" si="44"/>
        <v>26578.300000000003</v>
      </c>
      <c r="F236" s="244">
        <f t="shared" si="45"/>
        <v>133.43182389937107</v>
      </c>
      <c r="G236" s="154">
        <v>79500</v>
      </c>
      <c r="H236" s="154">
        <v>106078.3</v>
      </c>
      <c r="I236" s="258">
        <f t="shared" si="46"/>
        <v>26578.300000000003</v>
      </c>
      <c r="J236" s="244">
        <f t="shared" si="50"/>
        <v>133.43182389937107</v>
      </c>
      <c r="K236" s="154"/>
      <c r="L236" s="154"/>
      <c r="M236" s="258"/>
      <c r="N236" s="244"/>
    </row>
    <row r="237" spans="1:14" s="78" customFormat="1" ht="22.5" customHeight="1">
      <c r="A237" s="94">
        <v>14221300</v>
      </c>
      <c r="B237" s="91" t="s">
        <v>114</v>
      </c>
      <c r="C237" s="153">
        <f t="shared" si="51"/>
        <v>1000</v>
      </c>
      <c r="D237" s="153">
        <f t="shared" si="52"/>
        <v>1915.9</v>
      </c>
      <c r="E237" s="258">
        <f t="shared" si="44"/>
        <v>915.9000000000001</v>
      </c>
      <c r="F237" s="244">
        <f t="shared" si="45"/>
        <v>191.59</v>
      </c>
      <c r="G237" s="154">
        <v>1000</v>
      </c>
      <c r="H237" s="154">
        <v>1915.9</v>
      </c>
      <c r="I237" s="258">
        <f t="shared" si="46"/>
        <v>915.9000000000001</v>
      </c>
      <c r="J237" s="244">
        <f t="shared" si="50"/>
        <v>191.59</v>
      </c>
      <c r="K237" s="154"/>
      <c r="L237" s="154"/>
      <c r="M237" s="258"/>
      <c r="N237" s="244"/>
    </row>
    <row r="238" spans="1:14" s="78" customFormat="1" ht="22.5" customHeight="1">
      <c r="A238" s="94">
        <v>14221400</v>
      </c>
      <c r="B238" s="91" t="s">
        <v>37</v>
      </c>
      <c r="C238" s="153">
        <f t="shared" si="51"/>
        <v>200000</v>
      </c>
      <c r="D238" s="153">
        <f t="shared" si="52"/>
        <v>226577.8</v>
      </c>
      <c r="E238" s="258">
        <f t="shared" si="44"/>
        <v>26577.79999999999</v>
      </c>
      <c r="F238" s="244">
        <f t="shared" si="45"/>
        <v>113.2889</v>
      </c>
      <c r="G238" s="154">
        <v>200000</v>
      </c>
      <c r="H238" s="154">
        <v>226577.8</v>
      </c>
      <c r="I238" s="258">
        <f t="shared" si="46"/>
        <v>26577.79999999999</v>
      </c>
      <c r="J238" s="244">
        <f t="shared" si="50"/>
        <v>113.2889</v>
      </c>
      <c r="K238" s="154"/>
      <c r="L238" s="154"/>
      <c r="M238" s="258"/>
      <c r="N238" s="244"/>
    </row>
    <row r="239" spans="1:14" s="78" customFormat="1" ht="22.5" customHeight="1">
      <c r="A239" s="94">
        <v>14221500</v>
      </c>
      <c r="B239" s="91" t="s">
        <v>115</v>
      </c>
      <c r="C239" s="153">
        <f t="shared" si="51"/>
        <v>2060</v>
      </c>
      <c r="D239" s="153">
        <f t="shared" si="52"/>
        <v>3648</v>
      </c>
      <c r="E239" s="258">
        <f t="shared" si="44"/>
        <v>1588</v>
      </c>
      <c r="F239" s="244">
        <f t="shared" si="45"/>
        <v>177.0873786407767</v>
      </c>
      <c r="G239" s="154">
        <v>2060</v>
      </c>
      <c r="H239" s="154">
        <v>3648</v>
      </c>
      <c r="I239" s="258">
        <f t="shared" si="46"/>
        <v>1588</v>
      </c>
      <c r="J239" s="244">
        <f t="shared" si="50"/>
        <v>177.0873786407767</v>
      </c>
      <c r="K239" s="154"/>
      <c r="L239" s="154"/>
      <c r="M239" s="258"/>
      <c r="N239" s="244"/>
    </row>
    <row r="240" spans="1:14" s="78" customFormat="1" ht="22.5" customHeight="1">
      <c r="A240" s="94">
        <v>14221600</v>
      </c>
      <c r="B240" s="91" t="s">
        <v>116</v>
      </c>
      <c r="C240" s="153">
        <f t="shared" si="51"/>
        <v>5629</v>
      </c>
      <c r="D240" s="153">
        <f t="shared" si="52"/>
        <v>3427</v>
      </c>
      <c r="E240" s="258">
        <f t="shared" si="44"/>
        <v>-2202</v>
      </c>
      <c r="F240" s="244">
        <f t="shared" si="45"/>
        <v>60.88115118138213</v>
      </c>
      <c r="G240" s="154">
        <v>5629</v>
      </c>
      <c r="H240" s="154">
        <v>3426.7</v>
      </c>
      <c r="I240" s="258">
        <f t="shared" si="46"/>
        <v>-2202.3</v>
      </c>
      <c r="J240" s="244">
        <f t="shared" si="50"/>
        <v>60.875821637946345</v>
      </c>
      <c r="K240" s="154"/>
      <c r="L240" s="154">
        <v>0.3</v>
      </c>
      <c r="M240" s="258">
        <f t="shared" si="47"/>
        <v>0.3</v>
      </c>
      <c r="N240" s="244"/>
    </row>
    <row r="241" spans="1:14" s="78" customFormat="1" ht="22.5" customHeight="1">
      <c r="A241" s="94">
        <v>14221700</v>
      </c>
      <c r="B241" s="91" t="s">
        <v>447</v>
      </c>
      <c r="C241" s="153">
        <f t="shared" si="51"/>
        <v>31594</v>
      </c>
      <c r="D241" s="153">
        <f>H241+L241</f>
        <v>27733.7</v>
      </c>
      <c r="E241" s="258">
        <f>D241-C241</f>
        <v>-3860.2999999999993</v>
      </c>
      <c r="F241" s="244"/>
      <c r="G241" s="154"/>
      <c r="H241" s="154"/>
      <c r="I241" s="258"/>
      <c r="J241" s="244"/>
      <c r="K241" s="154">
        <v>31594</v>
      </c>
      <c r="L241" s="154">
        <v>27733.7</v>
      </c>
      <c r="M241" s="258">
        <f t="shared" si="47"/>
        <v>-3860.2999999999993</v>
      </c>
      <c r="N241" s="244"/>
    </row>
    <row r="242" spans="1:14" s="78" customFormat="1" ht="22.5" customHeight="1">
      <c r="A242" s="94">
        <v>14221800</v>
      </c>
      <c r="B242" s="91" t="s">
        <v>448</v>
      </c>
      <c r="C242" s="153">
        <f t="shared" si="51"/>
        <v>17241</v>
      </c>
      <c r="D242" s="153">
        <f>H242+L242</f>
        <v>19031.7</v>
      </c>
      <c r="E242" s="258">
        <f>D242-C242</f>
        <v>1790.7000000000007</v>
      </c>
      <c r="F242" s="244"/>
      <c r="G242" s="154"/>
      <c r="H242" s="154"/>
      <c r="I242" s="258"/>
      <c r="J242" s="244"/>
      <c r="K242" s="154">
        <v>17241</v>
      </c>
      <c r="L242" s="154">
        <v>19031.7</v>
      </c>
      <c r="M242" s="258">
        <f t="shared" si="47"/>
        <v>1790.7000000000007</v>
      </c>
      <c r="N242" s="244"/>
    </row>
    <row r="243" spans="1:14" s="78" customFormat="1" ht="22.5" customHeight="1">
      <c r="A243" s="94">
        <v>14221900</v>
      </c>
      <c r="B243" s="91" t="s">
        <v>449</v>
      </c>
      <c r="C243" s="153"/>
      <c r="D243" s="153">
        <f>H243+L243</f>
        <v>27.4</v>
      </c>
      <c r="E243" s="258">
        <f>D243-C243</f>
        <v>27.4</v>
      </c>
      <c r="F243" s="244"/>
      <c r="G243" s="154"/>
      <c r="H243" s="154"/>
      <c r="I243" s="258"/>
      <c r="J243" s="244"/>
      <c r="K243" s="154"/>
      <c r="L243" s="154">
        <v>27.4</v>
      </c>
      <c r="M243" s="258">
        <f t="shared" si="47"/>
        <v>27.4</v>
      </c>
      <c r="N243" s="244"/>
    </row>
    <row r="244" spans="1:14" s="77" customFormat="1" ht="22.5" customHeight="1">
      <c r="A244" s="104">
        <v>14222</v>
      </c>
      <c r="B244" s="97" t="s">
        <v>117</v>
      </c>
      <c r="C244" s="149">
        <f>C245+C246+C247+C248</f>
        <v>283670</v>
      </c>
      <c r="D244" s="149">
        <f>D245+D246+D247+D248</f>
        <v>267616.9</v>
      </c>
      <c r="E244" s="145">
        <f t="shared" si="44"/>
        <v>-16053.099999999977</v>
      </c>
      <c r="F244" s="146">
        <f t="shared" si="45"/>
        <v>94.34092431346284</v>
      </c>
      <c r="G244" s="149">
        <f>G245+G246+G247+G248</f>
        <v>12000</v>
      </c>
      <c r="H244" s="149">
        <f>H245+H246+H247+H248</f>
        <v>21602.3</v>
      </c>
      <c r="I244" s="145">
        <f t="shared" si="46"/>
        <v>9602.3</v>
      </c>
      <c r="J244" s="146">
        <f>H244/G244*100</f>
        <v>180.01916666666665</v>
      </c>
      <c r="K244" s="149">
        <f>K245+K246+K247+K248</f>
        <v>271670</v>
      </c>
      <c r="L244" s="149">
        <f>L245+L246+L247+L248</f>
        <v>246014.59999999998</v>
      </c>
      <c r="M244" s="145">
        <f t="shared" si="47"/>
        <v>-25655.400000000023</v>
      </c>
      <c r="N244" s="146">
        <f aca="true" t="shared" si="53" ref="N244:N269">L244/K244*100</f>
        <v>90.55641035079324</v>
      </c>
    </row>
    <row r="245" spans="1:14" s="78" customFormat="1" ht="22.5" customHeight="1">
      <c r="A245" s="93" t="s">
        <v>118</v>
      </c>
      <c r="B245" s="91" t="s">
        <v>119</v>
      </c>
      <c r="C245" s="153"/>
      <c r="D245" s="153">
        <f aca="true" t="shared" si="54" ref="C245:D247">H245+L245</f>
        <v>4494.8</v>
      </c>
      <c r="E245" s="258">
        <f t="shared" si="44"/>
        <v>4494.8</v>
      </c>
      <c r="F245" s="244"/>
      <c r="G245" s="154"/>
      <c r="H245" s="154">
        <v>4494.8</v>
      </c>
      <c r="I245" s="258">
        <f>H245-G245</f>
        <v>4494.8</v>
      </c>
      <c r="J245" s="244"/>
      <c r="K245" s="154"/>
      <c r="L245" s="154"/>
      <c r="M245" s="258"/>
      <c r="N245" s="244"/>
    </row>
    <row r="246" spans="1:14" s="90" customFormat="1" ht="22.5" customHeight="1">
      <c r="A246" s="93">
        <v>14222200</v>
      </c>
      <c r="B246" s="91" t="s">
        <v>120</v>
      </c>
      <c r="C246" s="153">
        <f t="shared" si="54"/>
        <v>271670</v>
      </c>
      <c r="D246" s="153">
        <f t="shared" si="54"/>
        <v>245990.8</v>
      </c>
      <c r="E246" s="258">
        <f t="shared" si="44"/>
        <v>-25679.20000000001</v>
      </c>
      <c r="F246" s="244">
        <f t="shared" si="45"/>
        <v>90.54764972208929</v>
      </c>
      <c r="G246" s="154"/>
      <c r="H246" s="154"/>
      <c r="I246" s="258"/>
      <c r="J246" s="244"/>
      <c r="K246" s="154">
        <v>271670</v>
      </c>
      <c r="L246" s="154">
        <v>245990.8</v>
      </c>
      <c r="M246" s="258">
        <f t="shared" si="47"/>
        <v>-25679.20000000001</v>
      </c>
      <c r="N246" s="244">
        <f t="shared" si="53"/>
        <v>90.54764972208929</v>
      </c>
    </row>
    <row r="247" spans="1:14" s="78" customFormat="1" ht="22.5" customHeight="1">
      <c r="A247" s="93" t="s">
        <v>121</v>
      </c>
      <c r="B247" s="91" t="s">
        <v>122</v>
      </c>
      <c r="C247" s="153">
        <f t="shared" si="54"/>
        <v>12000</v>
      </c>
      <c r="D247" s="153">
        <f t="shared" si="54"/>
        <v>17098.9</v>
      </c>
      <c r="E247" s="258">
        <f t="shared" si="44"/>
        <v>5098.9000000000015</v>
      </c>
      <c r="F247" s="244">
        <f t="shared" si="45"/>
        <v>142.49083333333334</v>
      </c>
      <c r="G247" s="154">
        <v>12000</v>
      </c>
      <c r="H247" s="154">
        <v>17093.9</v>
      </c>
      <c r="I247" s="258">
        <f t="shared" si="46"/>
        <v>5093.9000000000015</v>
      </c>
      <c r="J247" s="244">
        <f>H247/G247*100</f>
        <v>142.44916666666668</v>
      </c>
      <c r="K247" s="154"/>
      <c r="L247" s="154">
        <v>5</v>
      </c>
      <c r="M247" s="258">
        <f>L247-K247</f>
        <v>5</v>
      </c>
      <c r="N247" s="244"/>
    </row>
    <row r="248" spans="1:14" s="78" customFormat="1" ht="22.5" customHeight="1">
      <c r="A248" s="93">
        <v>14222400</v>
      </c>
      <c r="B248" s="91" t="s">
        <v>450</v>
      </c>
      <c r="C248" s="153"/>
      <c r="D248" s="153">
        <f>H248+L248</f>
        <v>32.4</v>
      </c>
      <c r="E248" s="258">
        <f>D248-C248</f>
        <v>32.4</v>
      </c>
      <c r="F248" s="244"/>
      <c r="G248" s="154"/>
      <c r="H248" s="154">
        <v>13.6</v>
      </c>
      <c r="I248" s="258">
        <f>H248-G248</f>
        <v>13.6</v>
      </c>
      <c r="J248" s="244"/>
      <c r="K248" s="154"/>
      <c r="L248" s="154">
        <v>18.8</v>
      </c>
      <c r="M248" s="258">
        <f>L248-K248</f>
        <v>18.8</v>
      </c>
      <c r="N248" s="244"/>
    </row>
    <row r="249" spans="1:14" s="76" customFormat="1" ht="22.5" customHeight="1">
      <c r="A249" s="104">
        <v>1423</v>
      </c>
      <c r="B249" s="97" t="s">
        <v>123</v>
      </c>
      <c r="C249" s="140">
        <f>C250+C255+C260+C264+C269</f>
        <v>5950323.7</v>
      </c>
      <c r="D249" s="140">
        <f>D250+D255+D260+D264+D269</f>
        <v>4630733.199999999</v>
      </c>
      <c r="E249" s="145">
        <f t="shared" si="44"/>
        <v>-1319590.500000001</v>
      </c>
      <c r="F249" s="146">
        <f t="shared" si="45"/>
        <v>77.82321489501486</v>
      </c>
      <c r="G249" s="140">
        <f>G250+G255+G260+G264+G269</f>
        <v>5535409.7</v>
      </c>
      <c r="H249" s="140">
        <f>H250+H255+H260+H264+H269</f>
        <v>4173880.7</v>
      </c>
      <c r="I249" s="145">
        <f t="shared" si="46"/>
        <v>-1361529</v>
      </c>
      <c r="J249" s="146">
        <f>H249/G249*100</f>
        <v>75.4032840604373</v>
      </c>
      <c r="K249" s="140">
        <f>K250+K255+K260+K264+K269</f>
        <v>414914</v>
      </c>
      <c r="L249" s="140">
        <f>L250+L255+L260+L264+L269</f>
        <v>456852.5</v>
      </c>
      <c r="M249" s="145">
        <f t="shared" si="47"/>
        <v>41938.5</v>
      </c>
      <c r="N249" s="146">
        <f t="shared" si="53"/>
        <v>110.1077572701813</v>
      </c>
    </row>
    <row r="250" spans="1:14" s="77" customFormat="1" ht="22.5" customHeight="1">
      <c r="A250" s="104">
        <v>14231</v>
      </c>
      <c r="B250" s="97" t="s">
        <v>125</v>
      </c>
      <c r="C250" s="149">
        <f>C251+C252+C253+C254</f>
        <v>43585.2</v>
      </c>
      <c r="D250" s="149">
        <f>D251+D252+D253+D254</f>
        <v>294601.5</v>
      </c>
      <c r="E250" s="145">
        <f t="shared" si="44"/>
        <v>251016.3</v>
      </c>
      <c r="F250" s="146">
        <f t="shared" si="45"/>
        <v>675.920954819526</v>
      </c>
      <c r="G250" s="149">
        <f>G251+G252+G253+G254</f>
        <v>0</v>
      </c>
      <c r="H250" s="149">
        <f>H251+H252+H253+H254</f>
        <v>255277.59999999998</v>
      </c>
      <c r="I250" s="145">
        <f>H250-G250</f>
        <v>255277.59999999998</v>
      </c>
      <c r="J250" s="146"/>
      <c r="K250" s="149">
        <f>K251+K252+K253+K254</f>
        <v>43585.2</v>
      </c>
      <c r="L250" s="149">
        <f>L251+L252+L253+L254</f>
        <v>39323.9</v>
      </c>
      <c r="M250" s="145">
        <f t="shared" si="47"/>
        <v>-4261.299999999996</v>
      </c>
      <c r="N250" s="146">
        <f t="shared" si="53"/>
        <v>90.22305736809744</v>
      </c>
    </row>
    <row r="251" spans="1:14" s="78" customFormat="1" ht="22.5" customHeight="1">
      <c r="A251" s="93" t="s">
        <v>126</v>
      </c>
      <c r="B251" s="91" t="s">
        <v>127</v>
      </c>
      <c r="C251" s="153">
        <f aca="true" t="shared" si="55" ref="C251:C266">G251+K251</f>
        <v>43585.2</v>
      </c>
      <c r="D251" s="153">
        <f>H251+L251</f>
        <v>232215.7</v>
      </c>
      <c r="E251" s="258">
        <f t="shared" si="44"/>
        <v>188630.5</v>
      </c>
      <c r="F251" s="244">
        <f t="shared" si="45"/>
        <v>532.78567036517</v>
      </c>
      <c r="G251" s="154"/>
      <c r="H251" s="154">
        <v>195696.4</v>
      </c>
      <c r="I251" s="258">
        <f t="shared" si="46"/>
        <v>195696.4</v>
      </c>
      <c r="J251" s="244"/>
      <c r="K251" s="154">
        <v>43585.2</v>
      </c>
      <c r="L251" s="154">
        <v>36519.3</v>
      </c>
      <c r="M251" s="258">
        <f t="shared" si="47"/>
        <v>-7065.899999999994</v>
      </c>
      <c r="N251" s="244">
        <f t="shared" si="53"/>
        <v>83.78830428677627</v>
      </c>
    </row>
    <row r="252" spans="1:14" s="78" customFormat="1" ht="34.5" customHeight="1">
      <c r="A252" s="93" t="s">
        <v>128</v>
      </c>
      <c r="B252" s="91" t="s">
        <v>129</v>
      </c>
      <c r="C252" s="153"/>
      <c r="D252" s="153">
        <f>H252+L252</f>
        <v>2016.2</v>
      </c>
      <c r="E252" s="258">
        <f t="shared" si="44"/>
        <v>2016.2</v>
      </c>
      <c r="F252" s="244"/>
      <c r="G252" s="154"/>
      <c r="H252" s="154">
        <v>2016.2</v>
      </c>
      <c r="I252" s="258">
        <f t="shared" si="46"/>
        <v>2016.2</v>
      </c>
      <c r="J252" s="244"/>
      <c r="K252" s="154"/>
      <c r="L252" s="154"/>
      <c r="M252" s="258"/>
      <c r="N252" s="244"/>
    </row>
    <row r="253" spans="1:14" s="78" customFormat="1" ht="22.5" customHeight="1">
      <c r="A253" s="93" t="s">
        <v>130</v>
      </c>
      <c r="B253" s="91" t="s">
        <v>131</v>
      </c>
      <c r="C253" s="153"/>
      <c r="D253" s="153">
        <f>H253+L253</f>
        <v>20508.8</v>
      </c>
      <c r="E253" s="258">
        <f t="shared" si="44"/>
        <v>20508.8</v>
      </c>
      <c r="F253" s="244"/>
      <c r="G253" s="154"/>
      <c r="H253" s="154">
        <v>20508.8</v>
      </c>
      <c r="I253" s="258">
        <f t="shared" si="46"/>
        <v>20508.8</v>
      </c>
      <c r="J253" s="244"/>
      <c r="K253" s="154"/>
      <c r="L253" s="154"/>
      <c r="M253" s="258"/>
      <c r="N253" s="244"/>
    </row>
    <row r="254" spans="1:14" s="78" customFormat="1" ht="33" customHeight="1">
      <c r="A254" s="93" t="s">
        <v>132</v>
      </c>
      <c r="B254" s="91" t="s">
        <v>451</v>
      </c>
      <c r="C254" s="153"/>
      <c r="D254" s="153">
        <f>H254+L254</f>
        <v>39860.799999999996</v>
      </c>
      <c r="E254" s="258">
        <f t="shared" si="44"/>
        <v>39860.799999999996</v>
      </c>
      <c r="F254" s="244"/>
      <c r="G254" s="154"/>
      <c r="H254" s="154">
        <v>37056.2</v>
      </c>
      <c r="I254" s="258">
        <f t="shared" si="46"/>
        <v>37056.2</v>
      </c>
      <c r="J254" s="244"/>
      <c r="K254" s="154"/>
      <c r="L254" s="154">
        <v>2804.6</v>
      </c>
      <c r="M254" s="258">
        <f t="shared" si="47"/>
        <v>2804.6</v>
      </c>
      <c r="N254" s="244"/>
    </row>
    <row r="255" spans="1:14" s="77" customFormat="1" ht="22.5" customHeight="1">
      <c r="A255" s="104">
        <v>14232</v>
      </c>
      <c r="B255" s="97" t="s">
        <v>133</v>
      </c>
      <c r="C255" s="149">
        <f>C256+C257+C258+C259</f>
        <v>143757.09999999998</v>
      </c>
      <c r="D255" s="149">
        <f>D256+D257+D258+D259</f>
        <v>1679936.0999999999</v>
      </c>
      <c r="E255" s="145">
        <f t="shared" si="44"/>
        <v>1536179</v>
      </c>
      <c r="F255" s="146">
        <f t="shared" si="45"/>
        <v>1168.5934816436893</v>
      </c>
      <c r="G255" s="149">
        <f>G256+G257+G258+G259</f>
        <v>0</v>
      </c>
      <c r="H255" s="149">
        <f>H256+H257+H258+H259</f>
        <v>1580649.2</v>
      </c>
      <c r="I255" s="145">
        <f t="shared" si="46"/>
        <v>1580649.2</v>
      </c>
      <c r="J255" s="146"/>
      <c r="K255" s="149">
        <f>K256+K257+K258+K259</f>
        <v>143757.09999999998</v>
      </c>
      <c r="L255" s="149">
        <f>L256+L257+L258+L259</f>
        <v>99286.9</v>
      </c>
      <c r="M255" s="145">
        <f t="shared" si="47"/>
        <v>-44470.19999999998</v>
      </c>
      <c r="N255" s="146">
        <f t="shared" si="53"/>
        <v>69.06573657927157</v>
      </c>
    </row>
    <row r="256" spans="1:14" s="78" customFormat="1" ht="22.5" customHeight="1">
      <c r="A256" s="93" t="s">
        <v>134</v>
      </c>
      <c r="B256" s="91" t="s">
        <v>135</v>
      </c>
      <c r="C256" s="153">
        <f t="shared" si="55"/>
        <v>71200.7</v>
      </c>
      <c r="D256" s="153">
        <f>H256+L256</f>
        <v>1566544.2999999998</v>
      </c>
      <c r="E256" s="258">
        <f t="shared" si="44"/>
        <v>1495343.5999999999</v>
      </c>
      <c r="F256" s="244"/>
      <c r="G256" s="154"/>
      <c r="H256" s="154">
        <v>1557302.4</v>
      </c>
      <c r="I256" s="258">
        <f t="shared" si="46"/>
        <v>1557302.4</v>
      </c>
      <c r="J256" s="244"/>
      <c r="K256" s="154">
        <v>71200.7</v>
      </c>
      <c r="L256" s="154">
        <v>9241.9</v>
      </c>
      <c r="M256" s="258">
        <f t="shared" si="47"/>
        <v>-61958.799999999996</v>
      </c>
      <c r="N256" s="244">
        <f t="shared" si="53"/>
        <v>12.980069016175403</v>
      </c>
    </row>
    <row r="257" spans="1:14" s="78" customFormat="1" ht="31.5" customHeight="1">
      <c r="A257" s="93" t="s">
        <v>136</v>
      </c>
      <c r="B257" s="91" t="s">
        <v>137</v>
      </c>
      <c r="C257" s="153">
        <f t="shared" si="55"/>
        <v>176.5</v>
      </c>
      <c r="D257" s="153">
        <f>H257+L257</f>
        <v>397</v>
      </c>
      <c r="E257" s="258">
        <f t="shared" si="44"/>
        <v>220.5</v>
      </c>
      <c r="F257" s="244">
        <f t="shared" si="45"/>
        <v>224.92917847025495</v>
      </c>
      <c r="G257" s="154"/>
      <c r="H257" s="154">
        <v>164.1</v>
      </c>
      <c r="I257" s="258">
        <f t="shared" si="46"/>
        <v>164.1</v>
      </c>
      <c r="J257" s="244"/>
      <c r="K257" s="154">
        <v>176.5</v>
      </c>
      <c r="L257" s="154">
        <v>232.9</v>
      </c>
      <c r="M257" s="258">
        <f t="shared" si="47"/>
        <v>56.400000000000006</v>
      </c>
      <c r="N257" s="244">
        <f t="shared" si="53"/>
        <v>131.9546742209632</v>
      </c>
    </row>
    <row r="258" spans="1:14" s="78" customFormat="1" ht="22.5" customHeight="1">
      <c r="A258" s="93" t="s">
        <v>138</v>
      </c>
      <c r="B258" s="91" t="s">
        <v>139</v>
      </c>
      <c r="C258" s="153">
        <f t="shared" si="55"/>
        <v>12516.7</v>
      </c>
      <c r="D258" s="153">
        <f>H258+L258</f>
        <v>30528.699999999997</v>
      </c>
      <c r="E258" s="258">
        <f t="shared" si="44"/>
        <v>18011.999999999996</v>
      </c>
      <c r="F258" s="244">
        <f t="shared" si="45"/>
        <v>243.9037445972181</v>
      </c>
      <c r="G258" s="154"/>
      <c r="H258" s="154">
        <v>16133.8</v>
      </c>
      <c r="I258" s="258">
        <f t="shared" si="46"/>
        <v>16133.8</v>
      </c>
      <c r="J258" s="244"/>
      <c r="K258" s="154">
        <v>12516.7</v>
      </c>
      <c r="L258" s="154">
        <v>14394.9</v>
      </c>
      <c r="M258" s="258">
        <f t="shared" si="47"/>
        <v>1878.199999999999</v>
      </c>
      <c r="N258" s="244">
        <f t="shared" si="53"/>
        <v>115.00555258175078</v>
      </c>
    </row>
    <row r="259" spans="1:14" s="78" customFormat="1" ht="22.5" customHeight="1">
      <c r="A259" s="93">
        <v>14232400</v>
      </c>
      <c r="B259" s="91" t="s">
        <v>360</v>
      </c>
      <c r="C259" s="153">
        <f t="shared" si="55"/>
        <v>59863.2</v>
      </c>
      <c r="D259" s="153">
        <f>H259+L259</f>
        <v>82466.09999999999</v>
      </c>
      <c r="E259" s="258">
        <f t="shared" si="44"/>
        <v>22602.899999999994</v>
      </c>
      <c r="F259" s="244">
        <f t="shared" si="45"/>
        <v>137.75758729904183</v>
      </c>
      <c r="G259" s="154"/>
      <c r="H259" s="154">
        <v>7048.9</v>
      </c>
      <c r="I259" s="258">
        <f t="shared" si="46"/>
        <v>7048.9</v>
      </c>
      <c r="J259" s="244"/>
      <c r="K259" s="154">
        <v>59863.2</v>
      </c>
      <c r="L259" s="154">
        <v>75417.2</v>
      </c>
      <c r="M259" s="258">
        <f t="shared" si="47"/>
        <v>15554</v>
      </c>
      <c r="N259" s="244">
        <f t="shared" si="53"/>
        <v>125.98257360114393</v>
      </c>
    </row>
    <row r="260" spans="1:14" s="77" customFormat="1" ht="22.5" customHeight="1">
      <c r="A260" s="96" t="s">
        <v>140</v>
      </c>
      <c r="B260" s="97" t="s">
        <v>141</v>
      </c>
      <c r="C260" s="149">
        <f>C261+C262+C263</f>
        <v>4857.2</v>
      </c>
      <c r="D260" s="149">
        <f>D261+D262+D263</f>
        <v>53249.2</v>
      </c>
      <c r="E260" s="145">
        <f t="shared" si="44"/>
        <v>48392</v>
      </c>
      <c r="F260" s="146">
        <f t="shared" si="45"/>
        <v>1096.2941612451618</v>
      </c>
      <c r="G260" s="149">
        <f>G261+G262+G263</f>
        <v>0</v>
      </c>
      <c r="H260" s="149">
        <f>H261+H262+H263</f>
        <v>46627.1</v>
      </c>
      <c r="I260" s="145">
        <f t="shared" si="46"/>
        <v>46627.1</v>
      </c>
      <c r="J260" s="146"/>
      <c r="K260" s="149">
        <f>K261+K262+K263</f>
        <v>4857.2</v>
      </c>
      <c r="L260" s="149">
        <f>L261+L262+L263</f>
        <v>6622.1</v>
      </c>
      <c r="M260" s="145">
        <f t="shared" si="47"/>
        <v>1764.9000000000005</v>
      </c>
      <c r="N260" s="146">
        <f t="shared" si="53"/>
        <v>136.33574899118835</v>
      </c>
    </row>
    <row r="261" spans="1:14" s="78" customFormat="1" ht="22.5" customHeight="1">
      <c r="A261" s="93" t="s">
        <v>142</v>
      </c>
      <c r="B261" s="91" t="s">
        <v>143</v>
      </c>
      <c r="C261" s="153">
        <f t="shared" si="55"/>
        <v>407.4</v>
      </c>
      <c r="D261" s="153">
        <f>H261+L261</f>
        <v>2264.2</v>
      </c>
      <c r="E261" s="258">
        <f t="shared" si="44"/>
        <v>1856.7999999999997</v>
      </c>
      <c r="F261" s="244">
        <f t="shared" si="45"/>
        <v>555.7682866961218</v>
      </c>
      <c r="G261" s="154"/>
      <c r="H261" s="154">
        <v>1422.7</v>
      </c>
      <c r="I261" s="258">
        <f t="shared" si="46"/>
        <v>1422.7</v>
      </c>
      <c r="J261" s="244"/>
      <c r="K261" s="154">
        <v>407.4</v>
      </c>
      <c r="L261" s="154">
        <v>841.5</v>
      </c>
      <c r="M261" s="258">
        <f t="shared" si="47"/>
        <v>434.1</v>
      </c>
      <c r="N261" s="244">
        <f t="shared" si="53"/>
        <v>206.55375552282771</v>
      </c>
    </row>
    <row r="262" spans="1:14" s="78" customFormat="1" ht="22.5" customHeight="1">
      <c r="A262" s="93" t="s">
        <v>144</v>
      </c>
      <c r="B262" s="91" t="s">
        <v>145</v>
      </c>
      <c r="C262" s="153">
        <f t="shared" si="55"/>
        <v>2270.7</v>
      </c>
      <c r="D262" s="153">
        <f>H262+L262</f>
        <v>48391.5</v>
      </c>
      <c r="E262" s="258">
        <f t="shared" si="44"/>
        <v>46120.8</v>
      </c>
      <c r="F262" s="244">
        <f t="shared" si="45"/>
        <v>2131.126965253006</v>
      </c>
      <c r="G262" s="154"/>
      <c r="H262" s="154">
        <v>45084.4</v>
      </c>
      <c r="I262" s="258">
        <f t="shared" si="46"/>
        <v>45084.4</v>
      </c>
      <c r="J262" s="244"/>
      <c r="K262" s="154">
        <v>2270.7</v>
      </c>
      <c r="L262" s="154">
        <v>3307.1</v>
      </c>
      <c r="M262" s="258">
        <f t="shared" si="47"/>
        <v>1036.4</v>
      </c>
      <c r="N262" s="244">
        <f t="shared" si="53"/>
        <v>145.6423129431453</v>
      </c>
    </row>
    <row r="263" spans="1:14" s="78" customFormat="1" ht="22.5" customHeight="1">
      <c r="A263" s="93" t="s">
        <v>146</v>
      </c>
      <c r="B263" s="91" t="s">
        <v>147</v>
      </c>
      <c r="C263" s="153">
        <f t="shared" si="55"/>
        <v>2179.1</v>
      </c>
      <c r="D263" s="153">
        <f>H263+L263</f>
        <v>2593.5</v>
      </c>
      <c r="E263" s="258">
        <f t="shared" si="44"/>
        <v>414.4000000000001</v>
      </c>
      <c r="F263" s="244">
        <f t="shared" si="45"/>
        <v>119.0170253774494</v>
      </c>
      <c r="G263" s="154"/>
      <c r="H263" s="154">
        <v>120</v>
      </c>
      <c r="I263" s="258">
        <f t="shared" si="46"/>
        <v>120</v>
      </c>
      <c r="J263" s="244"/>
      <c r="K263" s="154">
        <v>2179.1</v>
      </c>
      <c r="L263" s="154">
        <v>2473.5</v>
      </c>
      <c r="M263" s="258">
        <f t="shared" si="47"/>
        <v>294.4000000000001</v>
      </c>
      <c r="N263" s="244">
        <f t="shared" si="53"/>
        <v>113.51016474691387</v>
      </c>
    </row>
    <row r="264" spans="1:14" s="77" customFormat="1" ht="22.5" customHeight="1">
      <c r="A264" s="96" t="s">
        <v>148</v>
      </c>
      <c r="B264" s="97" t="s">
        <v>149</v>
      </c>
      <c r="C264" s="149">
        <f>C265+C266+C267+C268</f>
        <v>1178.5</v>
      </c>
      <c r="D264" s="149">
        <f>D265+D266+D267+D268</f>
        <v>52436.1</v>
      </c>
      <c r="E264" s="145">
        <f t="shared" si="44"/>
        <v>51257.6</v>
      </c>
      <c r="F264" s="146">
        <f t="shared" si="45"/>
        <v>4449.393296563428</v>
      </c>
      <c r="G264" s="149">
        <f>G265+G266+G267+G268</f>
        <v>0</v>
      </c>
      <c r="H264" s="149">
        <f>H265+H266+H267+H268</f>
        <v>52139.1</v>
      </c>
      <c r="I264" s="145">
        <f t="shared" si="46"/>
        <v>52139.1</v>
      </c>
      <c r="J264" s="146"/>
      <c r="K264" s="149">
        <f>K265+K266+K267+K268</f>
        <v>1178.5</v>
      </c>
      <c r="L264" s="149">
        <f>L265+L266+L267+L268</f>
        <v>297</v>
      </c>
      <c r="M264" s="145">
        <f t="shared" si="47"/>
        <v>-881.5</v>
      </c>
      <c r="N264" s="146">
        <f t="shared" si="53"/>
        <v>25.20152736529487</v>
      </c>
    </row>
    <row r="265" spans="1:14" s="78" customFormat="1" ht="30.75" customHeight="1">
      <c r="A265" s="93" t="s">
        <v>150</v>
      </c>
      <c r="B265" s="91" t="s">
        <v>151</v>
      </c>
      <c r="C265" s="153"/>
      <c r="D265" s="153">
        <f>H265+L265</f>
        <v>8402.1</v>
      </c>
      <c r="E265" s="258">
        <f t="shared" si="44"/>
        <v>8402.1</v>
      </c>
      <c r="F265" s="244"/>
      <c r="G265" s="154"/>
      <c r="H265" s="154">
        <v>8402.1</v>
      </c>
      <c r="I265" s="258">
        <f t="shared" si="46"/>
        <v>8402.1</v>
      </c>
      <c r="J265" s="244"/>
      <c r="K265" s="154"/>
      <c r="L265" s="154"/>
      <c r="M265" s="258"/>
      <c r="N265" s="244"/>
    </row>
    <row r="266" spans="1:14" s="78" customFormat="1" ht="22.5" customHeight="1">
      <c r="A266" s="93" t="s">
        <v>152</v>
      </c>
      <c r="B266" s="91" t="s">
        <v>153</v>
      </c>
      <c r="C266" s="153">
        <f t="shared" si="55"/>
        <v>1178.5</v>
      </c>
      <c r="D266" s="153">
        <f>H266+L266</f>
        <v>6965.4</v>
      </c>
      <c r="E266" s="258">
        <f t="shared" si="44"/>
        <v>5786.9</v>
      </c>
      <c r="F266" s="244">
        <f t="shared" si="45"/>
        <v>591.0394569367841</v>
      </c>
      <c r="G266" s="154"/>
      <c r="H266" s="154">
        <v>6668.4</v>
      </c>
      <c r="I266" s="258">
        <f t="shared" si="46"/>
        <v>6668.4</v>
      </c>
      <c r="J266" s="244"/>
      <c r="K266" s="154">
        <v>1178.5</v>
      </c>
      <c r="L266" s="154">
        <v>297</v>
      </c>
      <c r="M266" s="258">
        <f t="shared" si="47"/>
        <v>-881.5</v>
      </c>
      <c r="N266" s="244">
        <f t="shared" si="53"/>
        <v>25.20152736529487</v>
      </c>
    </row>
    <row r="267" spans="1:14" s="78" customFormat="1" ht="22.5" customHeight="1">
      <c r="A267" s="93" t="s">
        <v>154</v>
      </c>
      <c r="B267" s="91" t="s">
        <v>155</v>
      </c>
      <c r="C267" s="153"/>
      <c r="D267" s="153">
        <f>H267+L267</f>
        <v>13829.3</v>
      </c>
      <c r="E267" s="258">
        <f t="shared" si="44"/>
        <v>13829.3</v>
      </c>
      <c r="F267" s="244"/>
      <c r="G267" s="154"/>
      <c r="H267" s="154">
        <v>13829.3</v>
      </c>
      <c r="I267" s="258">
        <f t="shared" si="46"/>
        <v>13829.3</v>
      </c>
      <c r="J267" s="244"/>
      <c r="K267" s="154"/>
      <c r="L267" s="154"/>
      <c r="M267" s="258"/>
      <c r="N267" s="244"/>
    </row>
    <row r="268" spans="1:14" s="78" customFormat="1" ht="22.5" customHeight="1">
      <c r="A268" s="93">
        <v>14234400</v>
      </c>
      <c r="B268" s="91" t="s">
        <v>452</v>
      </c>
      <c r="C268" s="153"/>
      <c r="D268" s="153">
        <f>H268+L268</f>
        <v>23239.3</v>
      </c>
      <c r="E268" s="258">
        <f>D268-C268</f>
        <v>23239.3</v>
      </c>
      <c r="F268" s="244"/>
      <c r="G268" s="154"/>
      <c r="H268" s="154">
        <v>23239.3</v>
      </c>
      <c r="I268" s="258">
        <f>H268-G268</f>
        <v>23239.3</v>
      </c>
      <c r="J268" s="244"/>
      <c r="K268" s="154"/>
      <c r="L268" s="154"/>
      <c r="M268" s="258">
        <f>L268-K268</f>
        <v>0</v>
      </c>
      <c r="N268" s="244"/>
    </row>
    <row r="269" spans="1:14" s="77" customFormat="1" ht="22.5" customHeight="1">
      <c r="A269" s="96" t="s">
        <v>156</v>
      </c>
      <c r="B269" s="97" t="s">
        <v>157</v>
      </c>
      <c r="C269" s="152">
        <f>G269+K269</f>
        <v>5756945.7</v>
      </c>
      <c r="D269" s="152">
        <f>D270+D271+D272+D273+D274+D275+D276+D277+D278</f>
        <v>2550510.3</v>
      </c>
      <c r="E269" s="145">
        <f t="shared" si="44"/>
        <v>-3206435.4000000004</v>
      </c>
      <c r="F269" s="146">
        <f t="shared" si="45"/>
        <v>44.3031849336359</v>
      </c>
      <c r="G269" s="152">
        <v>5535409.7</v>
      </c>
      <c r="H269" s="152">
        <f>H270+H271+H272+H273+H274+H275+H276+H277+H278</f>
        <v>2239187.7</v>
      </c>
      <c r="I269" s="145">
        <f t="shared" si="46"/>
        <v>-3296222</v>
      </c>
      <c r="J269" s="146">
        <f>H269/G269*100</f>
        <v>40.452068073660385</v>
      </c>
      <c r="K269" s="152">
        <f>K270+K271+K272+K273+K274+K275+K276+K277+K278</f>
        <v>221536</v>
      </c>
      <c r="L269" s="152">
        <f>L270+L271+L272+L273+L274+L275+L276+L277+L278</f>
        <v>311322.6</v>
      </c>
      <c r="M269" s="145">
        <f t="shared" si="47"/>
        <v>89786.59999999998</v>
      </c>
      <c r="N269" s="146">
        <f t="shared" si="53"/>
        <v>140.52912393471038</v>
      </c>
    </row>
    <row r="270" spans="1:14" s="78" customFormat="1" ht="22.5" customHeight="1">
      <c r="A270" s="93" t="s">
        <v>158</v>
      </c>
      <c r="B270" s="91" t="s">
        <v>159</v>
      </c>
      <c r="C270" s="153"/>
      <c r="D270" s="153">
        <f aca="true" t="shared" si="56" ref="D270:D279">H270+L270</f>
        <v>3270</v>
      </c>
      <c r="E270" s="258">
        <f t="shared" si="44"/>
        <v>3270</v>
      </c>
      <c r="F270" s="244"/>
      <c r="G270" s="153"/>
      <c r="H270" s="153">
        <v>3270</v>
      </c>
      <c r="I270" s="258">
        <f t="shared" si="46"/>
        <v>3270</v>
      </c>
      <c r="J270" s="244"/>
      <c r="K270" s="154"/>
      <c r="L270" s="154"/>
      <c r="M270" s="258"/>
      <c r="N270" s="244"/>
    </row>
    <row r="271" spans="1:14" s="78" customFormat="1" ht="22.5" customHeight="1">
      <c r="A271" s="93" t="s">
        <v>160</v>
      </c>
      <c r="B271" s="91" t="s">
        <v>161</v>
      </c>
      <c r="C271" s="153"/>
      <c r="D271" s="153">
        <f t="shared" si="56"/>
        <v>11000</v>
      </c>
      <c r="E271" s="258">
        <f t="shared" si="44"/>
        <v>11000</v>
      </c>
      <c r="F271" s="244"/>
      <c r="G271" s="153"/>
      <c r="H271" s="153">
        <v>11000</v>
      </c>
      <c r="I271" s="258">
        <f t="shared" si="46"/>
        <v>11000</v>
      </c>
      <c r="J271" s="244"/>
      <c r="K271" s="154"/>
      <c r="L271" s="154"/>
      <c r="M271" s="258"/>
      <c r="N271" s="244"/>
    </row>
    <row r="272" spans="1:14" s="78" customFormat="1" ht="22.5" customHeight="1">
      <c r="A272" s="93" t="s">
        <v>162</v>
      </c>
      <c r="B272" s="91" t="s">
        <v>79</v>
      </c>
      <c r="C272" s="153"/>
      <c r="D272" s="153">
        <f t="shared" si="56"/>
        <v>328607.7</v>
      </c>
      <c r="E272" s="258">
        <f t="shared" si="44"/>
        <v>328607.7</v>
      </c>
      <c r="F272" s="244"/>
      <c r="G272" s="153"/>
      <c r="H272" s="153">
        <v>328607.7</v>
      </c>
      <c r="I272" s="258">
        <f t="shared" si="46"/>
        <v>328607.7</v>
      </c>
      <c r="J272" s="244"/>
      <c r="K272" s="154"/>
      <c r="L272" s="154"/>
      <c r="M272" s="258"/>
      <c r="N272" s="244"/>
    </row>
    <row r="273" spans="1:14" s="78" customFormat="1" ht="22.5" customHeight="1">
      <c r="A273" s="93" t="s">
        <v>163</v>
      </c>
      <c r="B273" s="91" t="s">
        <v>164</v>
      </c>
      <c r="C273" s="153">
        <f aca="true" t="shared" si="57" ref="C273:C278">G273+K273</f>
        <v>754.1</v>
      </c>
      <c r="D273" s="153">
        <f t="shared" si="56"/>
        <v>7343.8</v>
      </c>
      <c r="E273" s="258">
        <f t="shared" si="44"/>
        <v>6589.7</v>
      </c>
      <c r="F273" s="244">
        <f t="shared" si="45"/>
        <v>973.8496220660389</v>
      </c>
      <c r="G273" s="153"/>
      <c r="H273" s="153">
        <v>5048</v>
      </c>
      <c r="I273" s="258">
        <f t="shared" si="46"/>
        <v>5048</v>
      </c>
      <c r="J273" s="244"/>
      <c r="K273" s="154">
        <v>754.1</v>
      </c>
      <c r="L273" s="154">
        <v>2295.8</v>
      </c>
      <c r="M273" s="258">
        <f t="shared" si="47"/>
        <v>1541.7000000000003</v>
      </c>
      <c r="N273" s="244">
        <f aca="true" t="shared" si="58" ref="N273:N279">L273/K273*100</f>
        <v>304.4423816469964</v>
      </c>
    </row>
    <row r="274" spans="1:14" s="78" customFormat="1" ht="22.5" customHeight="1">
      <c r="A274" s="93" t="s">
        <v>165</v>
      </c>
      <c r="B274" s="91" t="s">
        <v>166</v>
      </c>
      <c r="C274" s="153"/>
      <c r="D274" s="153">
        <f t="shared" si="56"/>
        <v>1</v>
      </c>
      <c r="E274" s="258">
        <f t="shared" si="44"/>
        <v>1</v>
      </c>
      <c r="F274" s="244"/>
      <c r="G274" s="153"/>
      <c r="H274" s="153">
        <v>1</v>
      </c>
      <c r="I274" s="258">
        <f t="shared" si="46"/>
        <v>1</v>
      </c>
      <c r="J274" s="244"/>
      <c r="K274" s="154"/>
      <c r="L274" s="154"/>
      <c r="M274" s="258"/>
      <c r="N274" s="244"/>
    </row>
    <row r="275" spans="1:14" s="78" customFormat="1" ht="22.5" customHeight="1">
      <c r="A275" s="93" t="s">
        <v>167</v>
      </c>
      <c r="B275" s="91" t="s">
        <v>168</v>
      </c>
      <c r="C275" s="153">
        <f t="shared" si="57"/>
        <v>317.4</v>
      </c>
      <c r="D275" s="153">
        <f t="shared" si="56"/>
        <v>7415.8</v>
      </c>
      <c r="E275" s="258">
        <f t="shared" si="44"/>
        <v>7098.400000000001</v>
      </c>
      <c r="F275" s="244">
        <f t="shared" si="45"/>
        <v>2336.420919974795</v>
      </c>
      <c r="G275" s="153"/>
      <c r="H275" s="153">
        <v>6462.3</v>
      </c>
      <c r="I275" s="258">
        <f t="shared" si="46"/>
        <v>6462.3</v>
      </c>
      <c r="J275" s="244"/>
      <c r="K275" s="154">
        <v>317.4</v>
      </c>
      <c r="L275" s="154">
        <v>953.5</v>
      </c>
      <c r="M275" s="258">
        <f t="shared" si="47"/>
        <v>636.1</v>
      </c>
      <c r="N275" s="244">
        <f t="shared" si="58"/>
        <v>300.4095778197858</v>
      </c>
    </row>
    <row r="276" spans="1:14" s="78" customFormat="1" ht="22.5" customHeight="1">
      <c r="A276" s="93" t="s">
        <v>169</v>
      </c>
      <c r="B276" s="91" t="s">
        <v>170</v>
      </c>
      <c r="C276" s="153"/>
      <c r="D276" s="153">
        <f t="shared" si="56"/>
        <v>39025.1</v>
      </c>
      <c r="E276" s="258">
        <f t="shared" si="44"/>
        <v>39025.1</v>
      </c>
      <c r="F276" s="244"/>
      <c r="G276" s="153"/>
      <c r="H276" s="153">
        <v>39025.1</v>
      </c>
      <c r="I276" s="258">
        <f t="shared" si="46"/>
        <v>39025.1</v>
      </c>
      <c r="J276" s="244"/>
      <c r="K276" s="154"/>
      <c r="L276" s="154"/>
      <c r="M276" s="258"/>
      <c r="N276" s="244"/>
    </row>
    <row r="277" spans="1:14" s="78" customFormat="1" ht="22.5" customHeight="1">
      <c r="A277" s="93" t="s">
        <v>171</v>
      </c>
      <c r="B277" s="91" t="s">
        <v>172</v>
      </c>
      <c r="C277" s="153"/>
      <c r="D277" s="153">
        <f t="shared" si="56"/>
        <v>43.9</v>
      </c>
      <c r="E277" s="258">
        <f t="shared" si="44"/>
        <v>43.9</v>
      </c>
      <c r="F277" s="244"/>
      <c r="G277" s="153"/>
      <c r="H277" s="153">
        <v>43.9</v>
      </c>
      <c r="I277" s="258">
        <f t="shared" si="46"/>
        <v>43.9</v>
      </c>
      <c r="J277" s="244"/>
      <c r="K277" s="154"/>
      <c r="L277" s="154"/>
      <c r="M277" s="258"/>
      <c r="N277" s="244"/>
    </row>
    <row r="278" spans="1:14" s="78" customFormat="1" ht="22.5" customHeight="1">
      <c r="A278" s="93" t="s">
        <v>173</v>
      </c>
      <c r="B278" s="91" t="s">
        <v>174</v>
      </c>
      <c r="C278" s="153">
        <f t="shared" si="57"/>
        <v>220464.5</v>
      </c>
      <c r="D278" s="153">
        <f t="shared" si="56"/>
        <v>2153803</v>
      </c>
      <c r="E278" s="258">
        <f t="shared" si="44"/>
        <v>1933338.5</v>
      </c>
      <c r="F278" s="244">
        <f t="shared" si="45"/>
        <v>976.9386908096316</v>
      </c>
      <c r="G278" s="153"/>
      <c r="H278" s="153">
        <v>1845729.7</v>
      </c>
      <c r="I278" s="258">
        <f t="shared" si="46"/>
        <v>1845729.7</v>
      </c>
      <c r="J278" s="244"/>
      <c r="K278" s="154">
        <v>220464.5</v>
      </c>
      <c r="L278" s="154">
        <v>308073.3</v>
      </c>
      <c r="M278" s="258">
        <f t="shared" si="47"/>
        <v>87608.79999999999</v>
      </c>
      <c r="N278" s="244">
        <f t="shared" si="58"/>
        <v>139.73827985911564</v>
      </c>
    </row>
    <row r="279" spans="1:14" s="78" customFormat="1" ht="22.5" customHeight="1" hidden="1">
      <c r="A279" s="93"/>
      <c r="B279" s="91" t="s">
        <v>175</v>
      </c>
      <c r="C279" s="153">
        <f>G279+K279</f>
        <v>0</v>
      </c>
      <c r="D279" s="153">
        <f t="shared" si="56"/>
        <v>0</v>
      </c>
      <c r="E279" s="258">
        <f aca="true" t="shared" si="59" ref="E279:E300">D279-C279</f>
        <v>0</v>
      </c>
      <c r="F279" s="244" t="e">
        <f aca="true" t="shared" si="60" ref="F279:F300">D279/C279*100</f>
        <v>#DIV/0!</v>
      </c>
      <c r="G279" s="153"/>
      <c r="H279" s="153"/>
      <c r="I279" s="258">
        <f aca="true" t="shared" si="61" ref="I279:I300">H279-G279</f>
        <v>0</v>
      </c>
      <c r="J279" s="244" t="e">
        <f aca="true" t="shared" si="62" ref="J279:J300">H279/G279*100</f>
        <v>#DIV/0!</v>
      </c>
      <c r="K279" s="154"/>
      <c r="L279" s="154"/>
      <c r="M279" s="258">
        <f t="shared" si="47"/>
        <v>0</v>
      </c>
      <c r="N279" s="244" t="e">
        <f t="shared" si="58"/>
        <v>#DIV/0!</v>
      </c>
    </row>
    <row r="280" spans="1:14" s="75" customFormat="1" ht="22.5" customHeight="1">
      <c r="A280" s="104">
        <v>143</v>
      </c>
      <c r="B280" s="97" t="s">
        <v>176</v>
      </c>
      <c r="C280" s="149">
        <f>C281</f>
        <v>223130</v>
      </c>
      <c r="D280" s="149">
        <f>D281</f>
        <v>243581.89999999997</v>
      </c>
      <c r="E280" s="145">
        <f t="shared" si="59"/>
        <v>20451.899999999965</v>
      </c>
      <c r="F280" s="146">
        <f t="shared" si="60"/>
        <v>109.16591224846502</v>
      </c>
      <c r="G280" s="149">
        <f>G281</f>
        <v>136565</v>
      </c>
      <c r="H280" s="149">
        <f>H281</f>
        <v>157087.8</v>
      </c>
      <c r="I280" s="145">
        <f t="shared" si="61"/>
        <v>20522.79999999999</v>
      </c>
      <c r="J280" s="146">
        <f t="shared" si="62"/>
        <v>115.02786219016585</v>
      </c>
      <c r="K280" s="149">
        <f>K281</f>
        <v>86565</v>
      </c>
      <c r="L280" s="149">
        <f>L281</f>
        <v>86494.09999999999</v>
      </c>
      <c r="M280" s="145">
        <f aca="true" t="shared" si="63" ref="M280:M300">L280-K280</f>
        <v>-70.90000000000873</v>
      </c>
      <c r="N280" s="146">
        <f aca="true" t="shared" si="64" ref="N280:N300">L280/K280*100</f>
        <v>99.91809622826776</v>
      </c>
    </row>
    <row r="281" spans="1:14" s="75" customFormat="1" ht="22.5" customHeight="1">
      <c r="A281" s="104">
        <v>1431</v>
      </c>
      <c r="B281" s="97" t="s">
        <v>176</v>
      </c>
      <c r="C281" s="149">
        <f>C282</f>
        <v>223130</v>
      </c>
      <c r="D281" s="149">
        <f>D282</f>
        <v>243581.89999999997</v>
      </c>
      <c r="E281" s="145">
        <f t="shared" si="59"/>
        <v>20451.899999999965</v>
      </c>
      <c r="F281" s="146">
        <f t="shared" si="60"/>
        <v>109.16591224846502</v>
      </c>
      <c r="G281" s="149">
        <f>G282</f>
        <v>136565</v>
      </c>
      <c r="H281" s="149">
        <f>H282</f>
        <v>157087.8</v>
      </c>
      <c r="I281" s="145">
        <f t="shared" si="61"/>
        <v>20522.79999999999</v>
      </c>
      <c r="J281" s="146">
        <f t="shared" si="62"/>
        <v>115.02786219016585</v>
      </c>
      <c r="K281" s="149">
        <f>K282</f>
        <v>86565</v>
      </c>
      <c r="L281" s="149">
        <f>L282</f>
        <v>86494.09999999999</v>
      </c>
      <c r="M281" s="145">
        <f t="shared" si="63"/>
        <v>-70.90000000000873</v>
      </c>
      <c r="N281" s="146">
        <f t="shared" si="64"/>
        <v>99.91809622826776</v>
      </c>
    </row>
    <row r="282" spans="1:14" s="75" customFormat="1" ht="22.5" customHeight="1">
      <c r="A282" s="104">
        <v>14311</v>
      </c>
      <c r="B282" s="97" t="s">
        <v>176</v>
      </c>
      <c r="C282" s="149">
        <f>C283+C284+C285+C286+C287</f>
        <v>223130</v>
      </c>
      <c r="D282" s="149">
        <f>D283+D284+D285+D286+D287</f>
        <v>243581.89999999997</v>
      </c>
      <c r="E282" s="145">
        <f t="shared" si="59"/>
        <v>20451.899999999965</v>
      </c>
      <c r="F282" s="146">
        <f t="shared" si="60"/>
        <v>109.16591224846502</v>
      </c>
      <c r="G282" s="149">
        <f>G283+G284+G285+G286+G287</f>
        <v>136565</v>
      </c>
      <c r="H282" s="149">
        <f>H283+H284+H285+H286+H287</f>
        <v>157087.8</v>
      </c>
      <c r="I282" s="145">
        <f t="shared" si="61"/>
        <v>20522.79999999999</v>
      </c>
      <c r="J282" s="146">
        <f t="shared" si="62"/>
        <v>115.02786219016585</v>
      </c>
      <c r="K282" s="149">
        <f>K283+K284+K285+K286+K287</f>
        <v>86565</v>
      </c>
      <c r="L282" s="149">
        <f>L283+L284+L285+L286+L287</f>
        <v>86494.09999999999</v>
      </c>
      <c r="M282" s="145">
        <f t="shared" si="63"/>
        <v>-70.90000000000873</v>
      </c>
      <c r="N282" s="146">
        <f t="shared" si="64"/>
        <v>99.91809622826776</v>
      </c>
    </row>
    <row r="283" spans="1:14" s="78" customFormat="1" ht="22.5" customHeight="1">
      <c r="A283" s="94">
        <v>14311100</v>
      </c>
      <c r="B283" s="91" t="s">
        <v>177</v>
      </c>
      <c r="C283" s="153">
        <f aca="true" t="shared" si="65" ref="C283:D287">G283+K283</f>
        <v>173130</v>
      </c>
      <c r="D283" s="153">
        <f t="shared" si="65"/>
        <v>177527</v>
      </c>
      <c r="E283" s="258">
        <f t="shared" si="59"/>
        <v>4397</v>
      </c>
      <c r="F283" s="244">
        <f t="shared" si="60"/>
        <v>102.53971004447524</v>
      </c>
      <c r="G283" s="153">
        <v>86565</v>
      </c>
      <c r="H283" s="153">
        <v>93751.2</v>
      </c>
      <c r="I283" s="258">
        <f t="shared" si="61"/>
        <v>7186.199999999997</v>
      </c>
      <c r="J283" s="244">
        <f t="shared" si="62"/>
        <v>108.30150753768844</v>
      </c>
      <c r="K283" s="154">
        <v>86565</v>
      </c>
      <c r="L283" s="154">
        <v>83775.8</v>
      </c>
      <c r="M283" s="258">
        <f t="shared" si="63"/>
        <v>-2789.199999999997</v>
      </c>
      <c r="N283" s="244">
        <f t="shared" si="64"/>
        <v>96.77791255126206</v>
      </c>
    </row>
    <row r="284" spans="1:14" s="78" customFormat="1" ht="22.5" customHeight="1">
      <c r="A284" s="94">
        <v>14311200</v>
      </c>
      <c r="B284" s="91" t="s">
        <v>178</v>
      </c>
      <c r="C284" s="153"/>
      <c r="D284" s="153">
        <f t="shared" si="65"/>
        <v>1365.8</v>
      </c>
      <c r="E284" s="258">
        <f t="shared" si="59"/>
        <v>1365.8</v>
      </c>
      <c r="F284" s="244"/>
      <c r="G284" s="153"/>
      <c r="H284" s="153">
        <v>1365.8</v>
      </c>
      <c r="I284" s="258">
        <f t="shared" si="61"/>
        <v>1365.8</v>
      </c>
      <c r="J284" s="244"/>
      <c r="K284" s="154"/>
      <c r="L284" s="154"/>
      <c r="M284" s="258"/>
      <c r="N284" s="244"/>
    </row>
    <row r="285" spans="1:14" s="78" customFormat="1" ht="22.5" customHeight="1">
      <c r="A285" s="94">
        <v>14311300</v>
      </c>
      <c r="B285" s="91" t="s">
        <v>179</v>
      </c>
      <c r="C285" s="153"/>
      <c r="D285" s="153">
        <f t="shared" si="65"/>
        <v>1304.5</v>
      </c>
      <c r="E285" s="258">
        <f t="shared" si="59"/>
        <v>1304.5</v>
      </c>
      <c r="F285" s="244"/>
      <c r="G285" s="153"/>
      <c r="H285" s="153">
        <v>1304.5</v>
      </c>
      <c r="I285" s="258">
        <f t="shared" si="61"/>
        <v>1304.5</v>
      </c>
      <c r="J285" s="244"/>
      <c r="K285" s="154"/>
      <c r="L285" s="154"/>
      <c r="M285" s="258"/>
      <c r="N285" s="244"/>
    </row>
    <row r="286" spans="1:14" s="78" customFormat="1" ht="22.5" customHeight="1">
      <c r="A286" s="94">
        <v>14311400</v>
      </c>
      <c r="B286" s="91" t="s">
        <v>44</v>
      </c>
      <c r="C286" s="153">
        <f t="shared" si="65"/>
        <v>50000</v>
      </c>
      <c r="D286" s="153">
        <f t="shared" si="65"/>
        <v>57884.3</v>
      </c>
      <c r="E286" s="258">
        <f t="shared" si="59"/>
        <v>7884.300000000003</v>
      </c>
      <c r="F286" s="244">
        <f t="shared" si="60"/>
        <v>115.76859999999999</v>
      </c>
      <c r="G286" s="153">
        <v>50000</v>
      </c>
      <c r="H286" s="153">
        <v>57097.9</v>
      </c>
      <c r="I286" s="258">
        <f t="shared" si="61"/>
        <v>7097.9000000000015</v>
      </c>
      <c r="J286" s="244">
        <f t="shared" si="62"/>
        <v>114.1958</v>
      </c>
      <c r="K286" s="154"/>
      <c r="L286" s="154">
        <v>786.4</v>
      </c>
      <c r="M286" s="258">
        <f>L286-K286</f>
        <v>786.4</v>
      </c>
      <c r="N286" s="244"/>
    </row>
    <row r="287" spans="1:14" s="78" customFormat="1" ht="22.5" customHeight="1">
      <c r="A287" s="94">
        <v>14311500</v>
      </c>
      <c r="B287" s="91" t="s">
        <v>180</v>
      </c>
      <c r="C287" s="153"/>
      <c r="D287" s="153">
        <f t="shared" si="65"/>
        <v>5500.3</v>
      </c>
      <c r="E287" s="258">
        <f t="shared" si="59"/>
        <v>5500.3</v>
      </c>
      <c r="F287" s="244"/>
      <c r="G287" s="153"/>
      <c r="H287" s="153">
        <v>3568.4</v>
      </c>
      <c r="I287" s="258">
        <f t="shared" si="61"/>
        <v>3568.4</v>
      </c>
      <c r="J287" s="244"/>
      <c r="K287" s="154"/>
      <c r="L287" s="154">
        <v>1931.9</v>
      </c>
      <c r="M287" s="258">
        <f>L287-K287</f>
        <v>1931.9</v>
      </c>
      <c r="N287" s="244"/>
    </row>
    <row r="288" spans="1:14" s="75" customFormat="1" ht="22.5" customHeight="1">
      <c r="A288" s="104">
        <v>144</v>
      </c>
      <c r="B288" s="97" t="s">
        <v>181</v>
      </c>
      <c r="C288" s="149"/>
      <c r="D288" s="149">
        <f>D289</f>
        <v>4495.4</v>
      </c>
      <c r="E288" s="145">
        <f t="shared" si="59"/>
        <v>4495.4</v>
      </c>
      <c r="F288" s="146"/>
      <c r="G288" s="149">
        <f>G289</f>
        <v>0</v>
      </c>
      <c r="H288" s="149">
        <f>H289</f>
        <v>2300.5</v>
      </c>
      <c r="I288" s="145">
        <f t="shared" si="61"/>
        <v>2300.5</v>
      </c>
      <c r="J288" s="146"/>
      <c r="K288" s="149"/>
      <c r="L288" s="149">
        <f>L289</f>
        <v>2194.9</v>
      </c>
      <c r="M288" s="145">
        <f t="shared" si="63"/>
        <v>2194.9</v>
      </c>
      <c r="N288" s="146"/>
    </row>
    <row r="289" spans="1:14" s="75" customFormat="1" ht="22.5" customHeight="1">
      <c r="A289" s="104">
        <v>1441</v>
      </c>
      <c r="B289" s="97" t="s">
        <v>181</v>
      </c>
      <c r="C289" s="149"/>
      <c r="D289" s="149">
        <f>D290+D292</f>
        <v>4495.4</v>
      </c>
      <c r="E289" s="145">
        <f t="shared" si="59"/>
        <v>4495.4</v>
      </c>
      <c r="F289" s="146"/>
      <c r="G289" s="149">
        <f>G290+G292</f>
        <v>0</v>
      </c>
      <c r="H289" s="149">
        <f>H290+H292</f>
        <v>2300.5</v>
      </c>
      <c r="I289" s="145">
        <f t="shared" si="61"/>
        <v>2300.5</v>
      </c>
      <c r="J289" s="146"/>
      <c r="K289" s="149"/>
      <c r="L289" s="149">
        <f>L290+L292</f>
        <v>2194.9</v>
      </c>
      <c r="M289" s="145">
        <f t="shared" si="63"/>
        <v>2194.9</v>
      </c>
      <c r="N289" s="146"/>
    </row>
    <row r="290" spans="1:14" s="75" customFormat="1" ht="22.5" customHeight="1">
      <c r="A290" s="104">
        <v>14411</v>
      </c>
      <c r="B290" s="97" t="s">
        <v>84</v>
      </c>
      <c r="C290" s="149"/>
      <c r="D290" s="149">
        <f>D291</f>
        <v>4495.4</v>
      </c>
      <c r="E290" s="145">
        <f t="shared" si="59"/>
        <v>4495.4</v>
      </c>
      <c r="F290" s="146"/>
      <c r="G290" s="149">
        <f>G291</f>
        <v>0</v>
      </c>
      <c r="H290" s="149">
        <f>H291</f>
        <v>2300.5</v>
      </c>
      <c r="I290" s="145">
        <f t="shared" si="61"/>
        <v>2300.5</v>
      </c>
      <c r="J290" s="146"/>
      <c r="K290" s="149"/>
      <c r="L290" s="149">
        <f>L291</f>
        <v>2194.9</v>
      </c>
      <c r="M290" s="145">
        <f t="shared" si="63"/>
        <v>2194.9</v>
      </c>
      <c r="N290" s="146"/>
    </row>
    <row r="291" spans="1:14" s="90" customFormat="1" ht="22.5" customHeight="1">
      <c r="A291" s="94">
        <v>14411100</v>
      </c>
      <c r="B291" s="91" t="s">
        <v>361</v>
      </c>
      <c r="C291" s="153"/>
      <c r="D291" s="153">
        <f>H291+L291</f>
        <v>4495.4</v>
      </c>
      <c r="E291" s="258">
        <f t="shared" si="59"/>
        <v>4495.4</v>
      </c>
      <c r="F291" s="244"/>
      <c r="G291" s="154"/>
      <c r="H291" s="154">
        <v>2300.5</v>
      </c>
      <c r="I291" s="258">
        <f t="shared" si="61"/>
        <v>2300.5</v>
      </c>
      <c r="J291" s="244"/>
      <c r="K291" s="154"/>
      <c r="L291" s="154">
        <v>2194.9</v>
      </c>
      <c r="M291" s="258">
        <f t="shared" si="63"/>
        <v>2194.9</v>
      </c>
      <c r="N291" s="244"/>
    </row>
    <row r="292" spans="1:14" s="75" customFormat="1" ht="22.5" customHeight="1" hidden="1">
      <c r="A292" s="104">
        <v>14412</v>
      </c>
      <c r="B292" s="97" t="s">
        <v>85</v>
      </c>
      <c r="C292" s="149">
        <f>C293</f>
        <v>0</v>
      </c>
      <c r="D292" s="149">
        <f>D293</f>
        <v>0</v>
      </c>
      <c r="E292" s="145">
        <f t="shared" si="59"/>
        <v>0</v>
      </c>
      <c r="F292" s="146" t="e">
        <f t="shared" si="60"/>
        <v>#DIV/0!</v>
      </c>
      <c r="G292" s="149">
        <f>G293</f>
        <v>0</v>
      </c>
      <c r="H292" s="149">
        <f>H293</f>
        <v>0</v>
      </c>
      <c r="I292" s="145">
        <f t="shared" si="61"/>
        <v>0</v>
      </c>
      <c r="J292" s="146" t="e">
        <f t="shared" si="62"/>
        <v>#DIV/0!</v>
      </c>
      <c r="K292" s="149">
        <f>K293</f>
        <v>0</v>
      </c>
      <c r="L292" s="149">
        <f>L293</f>
        <v>0</v>
      </c>
      <c r="M292" s="145">
        <f t="shared" si="63"/>
        <v>0</v>
      </c>
      <c r="N292" s="146" t="e">
        <f t="shared" si="64"/>
        <v>#DIV/0!</v>
      </c>
    </row>
    <row r="293" spans="1:14" s="90" customFormat="1" ht="22.5" customHeight="1" hidden="1">
      <c r="A293" s="94">
        <v>14412100</v>
      </c>
      <c r="B293" s="91" t="s">
        <v>362</v>
      </c>
      <c r="C293" s="153">
        <f>G293+K293</f>
        <v>0</v>
      </c>
      <c r="D293" s="153">
        <f>H293+L293</f>
        <v>0</v>
      </c>
      <c r="E293" s="258">
        <f t="shared" si="59"/>
        <v>0</v>
      </c>
      <c r="F293" s="244" t="e">
        <f t="shared" si="60"/>
        <v>#DIV/0!</v>
      </c>
      <c r="G293" s="154"/>
      <c r="H293" s="154"/>
      <c r="I293" s="258">
        <f t="shared" si="61"/>
        <v>0</v>
      </c>
      <c r="J293" s="244" t="e">
        <f t="shared" si="62"/>
        <v>#DIV/0!</v>
      </c>
      <c r="K293" s="154"/>
      <c r="L293" s="154"/>
      <c r="M293" s="258">
        <f t="shared" si="63"/>
        <v>0</v>
      </c>
      <c r="N293" s="244" t="e">
        <f t="shared" si="64"/>
        <v>#DIV/0!</v>
      </c>
    </row>
    <row r="294" spans="1:14" s="75" customFormat="1" ht="22.5" customHeight="1">
      <c r="A294" s="104">
        <v>145</v>
      </c>
      <c r="B294" s="97" t="s">
        <v>182</v>
      </c>
      <c r="C294" s="149">
        <f>C295</f>
        <v>497405</v>
      </c>
      <c r="D294" s="149">
        <f>D295</f>
        <v>563836.9</v>
      </c>
      <c r="E294" s="145">
        <f t="shared" si="59"/>
        <v>66431.90000000002</v>
      </c>
      <c r="F294" s="146">
        <f t="shared" si="60"/>
        <v>113.35569606256473</v>
      </c>
      <c r="G294" s="149">
        <f>G295</f>
        <v>475615.1</v>
      </c>
      <c r="H294" s="149">
        <f>H295</f>
        <v>518351.4</v>
      </c>
      <c r="I294" s="145">
        <f t="shared" si="61"/>
        <v>42736.30000000005</v>
      </c>
      <c r="J294" s="146">
        <f t="shared" si="62"/>
        <v>108.9854800657086</v>
      </c>
      <c r="K294" s="149">
        <f>K295</f>
        <v>21789.9</v>
      </c>
      <c r="L294" s="149">
        <f>L295</f>
        <v>45485.5</v>
      </c>
      <c r="M294" s="145">
        <f t="shared" si="63"/>
        <v>23695.6</v>
      </c>
      <c r="N294" s="146">
        <f t="shared" si="64"/>
        <v>208.74579507019305</v>
      </c>
    </row>
    <row r="295" spans="1:14" s="76" customFormat="1" ht="22.5" customHeight="1">
      <c r="A295" s="104">
        <v>1451</v>
      </c>
      <c r="B295" s="97" t="s">
        <v>182</v>
      </c>
      <c r="C295" s="149">
        <f>C296</f>
        <v>497405</v>
      </c>
      <c r="D295" s="149">
        <f>D296</f>
        <v>563836.9</v>
      </c>
      <c r="E295" s="145">
        <f t="shared" si="59"/>
        <v>66431.90000000002</v>
      </c>
      <c r="F295" s="146">
        <f t="shared" si="60"/>
        <v>113.35569606256473</v>
      </c>
      <c r="G295" s="149">
        <f>G296</f>
        <v>475615.1</v>
      </c>
      <c r="H295" s="149">
        <f>H296</f>
        <v>518351.4</v>
      </c>
      <c r="I295" s="145">
        <f t="shared" si="61"/>
        <v>42736.30000000005</v>
      </c>
      <c r="J295" s="146">
        <f t="shared" si="62"/>
        <v>108.9854800657086</v>
      </c>
      <c r="K295" s="149">
        <f>K296</f>
        <v>21789.9</v>
      </c>
      <c r="L295" s="149">
        <f>L296</f>
        <v>45485.5</v>
      </c>
      <c r="M295" s="145">
        <f t="shared" si="63"/>
        <v>23695.6</v>
      </c>
      <c r="N295" s="146">
        <f t="shared" si="64"/>
        <v>208.74579507019305</v>
      </c>
    </row>
    <row r="296" spans="1:14" s="76" customFormat="1" ht="22.5" customHeight="1">
      <c r="A296" s="104">
        <v>14511</v>
      </c>
      <c r="B296" s="97" t="s">
        <v>182</v>
      </c>
      <c r="C296" s="149">
        <f>C297+C298+C299</f>
        <v>497405</v>
      </c>
      <c r="D296" s="149">
        <f>D297+D298+D299</f>
        <v>563836.9</v>
      </c>
      <c r="E296" s="145">
        <f t="shared" si="59"/>
        <v>66431.90000000002</v>
      </c>
      <c r="F296" s="146">
        <f t="shared" si="60"/>
        <v>113.35569606256473</v>
      </c>
      <c r="G296" s="149">
        <f>G297+G298+G299</f>
        <v>475615.1</v>
      </c>
      <c r="H296" s="149">
        <f>H297+H298+H299</f>
        <v>518351.4</v>
      </c>
      <c r="I296" s="145">
        <f t="shared" si="61"/>
        <v>42736.30000000005</v>
      </c>
      <c r="J296" s="146">
        <f t="shared" si="62"/>
        <v>108.9854800657086</v>
      </c>
      <c r="K296" s="149">
        <f>K297+K298+K299</f>
        <v>21789.9</v>
      </c>
      <c r="L296" s="149">
        <f>L297+L298+L299</f>
        <v>45485.5</v>
      </c>
      <c r="M296" s="145">
        <f t="shared" si="63"/>
        <v>23695.6</v>
      </c>
      <c r="N296" s="146">
        <f t="shared" si="64"/>
        <v>208.74579507019305</v>
      </c>
    </row>
    <row r="297" spans="1:14" s="78" customFormat="1" ht="22.5" customHeight="1">
      <c r="A297" s="94">
        <v>14511100</v>
      </c>
      <c r="B297" s="91" t="s">
        <v>183</v>
      </c>
      <c r="C297" s="153">
        <f aca="true" t="shared" si="66" ref="C297:D299">G297+K297</f>
        <v>475615.1</v>
      </c>
      <c r="D297" s="153">
        <f t="shared" si="66"/>
        <v>450205.9</v>
      </c>
      <c r="E297" s="258">
        <f t="shared" si="59"/>
        <v>-25409.199999999953</v>
      </c>
      <c r="F297" s="244">
        <f t="shared" si="60"/>
        <v>94.65761284702694</v>
      </c>
      <c r="G297" s="154">
        <v>475615.1</v>
      </c>
      <c r="H297" s="154">
        <v>442736</v>
      </c>
      <c r="I297" s="258">
        <f t="shared" si="61"/>
        <v>-32879.09999999998</v>
      </c>
      <c r="J297" s="244">
        <f t="shared" si="62"/>
        <v>93.08703613489143</v>
      </c>
      <c r="K297" s="154"/>
      <c r="L297" s="154">
        <v>7469.9</v>
      </c>
      <c r="M297" s="258">
        <f>L297-K297</f>
        <v>7469.9</v>
      </c>
      <c r="N297" s="244"/>
    </row>
    <row r="298" spans="1:14" s="78" customFormat="1" ht="22.5" customHeight="1">
      <c r="A298" s="94">
        <v>14511200</v>
      </c>
      <c r="B298" s="91" t="s">
        <v>182</v>
      </c>
      <c r="C298" s="153">
        <f t="shared" si="66"/>
        <v>21789.9</v>
      </c>
      <c r="D298" s="153">
        <f t="shared" si="66"/>
        <v>38293.5</v>
      </c>
      <c r="E298" s="258">
        <f t="shared" si="59"/>
        <v>16503.6</v>
      </c>
      <c r="F298" s="244">
        <f t="shared" si="60"/>
        <v>175.7396775570333</v>
      </c>
      <c r="G298" s="154"/>
      <c r="H298" s="154">
        <v>277.9</v>
      </c>
      <c r="I298" s="258">
        <f t="shared" si="61"/>
        <v>277.9</v>
      </c>
      <c r="J298" s="244"/>
      <c r="K298" s="154">
        <v>21789.9</v>
      </c>
      <c r="L298" s="154">
        <v>38015.6</v>
      </c>
      <c r="M298" s="258">
        <f>L298-K298</f>
        <v>16225.699999999997</v>
      </c>
      <c r="N298" s="244">
        <f>L298/K298*100</f>
        <v>174.46431603632874</v>
      </c>
    </row>
    <row r="299" spans="1:14" s="78" customFormat="1" ht="22.5" customHeight="1">
      <c r="A299" s="94">
        <v>14511300</v>
      </c>
      <c r="B299" s="91" t="s">
        <v>96</v>
      </c>
      <c r="C299" s="153"/>
      <c r="D299" s="153">
        <f t="shared" si="66"/>
        <v>75337.5</v>
      </c>
      <c r="E299" s="258">
        <f t="shared" si="59"/>
        <v>75337.5</v>
      </c>
      <c r="F299" s="244"/>
      <c r="G299" s="154"/>
      <c r="H299" s="154">
        <v>75337.5</v>
      </c>
      <c r="I299" s="258">
        <f t="shared" si="61"/>
        <v>75337.5</v>
      </c>
      <c r="J299" s="244"/>
      <c r="K299" s="154"/>
      <c r="L299" s="154"/>
      <c r="M299" s="258">
        <f>L299-K299</f>
        <v>0</v>
      </c>
      <c r="N299" s="244"/>
    </row>
    <row r="300" spans="1:25" s="125" customFormat="1" ht="22.5" customHeight="1">
      <c r="A300" s="128"/>
      <c r="B300" s="129" t="s">
        <v>184</v>
      </c>
      <c r="C300" s="148">
        <f>C10</f>
        <v>58995978.599999994</v>
      </c>
      <c r="D300" s="148">
        <f>D10</f>
        <v>57385027.5</v>
      </c>
      <c r="E300" s="145">
        <f t="shared" si="59"/>
        <v>-1610951.099999994</v>
      </c>
      <c r="F300" s="146">
        <f t="shared" si="60"/>
        <v>97.26938829013679</v>
      </c>
      <c r="G300" s="148">
        <f>G10</f>
        <v>51474670.9</v>
      </c>
      <c r="H300" s="148">
        <f>H10</f>
        <v>49823298.1</v>
      </c>
      <c r="I300" s="145">
        <f t="shared" si="61"/>
        <v>-1651372.799999997</v>
      </c>
      <c r="J300" s="146">
        <f t="shared" si="62"/>
        <v>96.7918730297312</v>
      </c>
      <c r="K300" s="148">
        <f>K10</f>
        <v>15147258.600000001</v>
      </c>
      <c r="L300" s="148">
        <f>L10</f>
        <v>15118719.899999999</v>
      </c>
      <c r="M300" s="145">
        <f t="shared" si="63"/>
        <v>-28538.70000000298</v>
      </c>
      <c r="N300" s="146">
        <f t="shared" si="64"/>
        <v>99.81159164999002</v>
      </c>
      <c r="O300" s="124"/>
      <c r="P300" s="124"/>
      <c r="Q300" s="124"/>
      <c r="R300" s="124"/>
      <c r="S300" s="124"/>
      <c r="T300" s="124"/>
      <c r="U300" s="124"/>
      <c r="V300" s="124"/>
      <c r="W300" s="124"/>
      <c r="X300" s="124"/>
      <c r="Y300" s="124"/>
    </row>
  </sheetData>
  <sheetProtection/>
  <mergeCells count="8">
    <mergeCell ref="K8:N8"/>
    <mergeCell ref="A5:N5"/>
    <mergeCell ref="A6:N6"/>
    <mergeCell ref="B8:B9"/>
    <mergeCell ref="A8:A9"/>
    <mergeCell ref="C8:F8"/>
    <mergeCell ref="G8:J8"/>
    <mergeCell ref="A7:K7"/>
  </mergeCells>
  <printOptions/>
  <pageMargins left="0.3937007874015748" right="0.1968503937007874" top="1.1811023622047245" bottom="0.5905511811023623" header="0.5118110236220472" footer="0.1968503937007874"/>
  <pageSetup firstPageNumber="61" useFirstPageNumber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69"/>
  <sheetViews>
    <sheetView zoomScale="88" zoomScaleNormal="88" zoomScalePageLayoutView="0" workbookViewId="0" topLeftCell="A1">
      <pane xSplit="2" ySplit="3" topLeftCell="C19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J210" sqref="A1:N524"/>
    </sheetView>
  </sheetViews>
  <sheetFormatPr defaultColWidth="9.00390625" defaultRowHeight="12.75"/>
  <cols>
    <col min="1" max="1" width="8.00390625" style="72" customWidth="1"/>
    <col min="2" max="2" width="41.375" style="45" customWidth="1"/>
    <col min="3" max="3" width="10.125" style="10" customWidth="1"/>
    <col min="4" max="4" width="10.625" style="46" customWidth="1"/>
    <col min="5" max="5" width="10.00390625" style="46" customWidth="1"/>
    <col min="6" max="6" width="5.75390625" style="47" customWidth="1"/>
    <col min="7" max="7" width="10.25390625" style="48" customWidth="1"/>
    <col min="8" max="8" width="10.875" style="48" customWidth="1"/>
    <col min="9" max="9" width="9.75390625" style="48" bestFit="1" customWidth="1"/>
    <col min="10" max="10" width="5.75390625" style="48" customWidth="1"/>
    <col min="11" max="11" width="9.375" style="46" customWidth="1"/>
    <col min="12" max="12" width="10.00390625" style="46" customWidth="1"/>
    <col min="13" max="13" width="9.25390625" style="46" bestFit="1" customWidth="1"/>
    <col min="14" max="14" width="5.75390625" style="46" customWidth="1"/>
    <col min="15" max="15" width="6.875" style="4" customWidth="1"/>
    <col min="16" max="16" width="9.125" style="4" customWidth="1"/>
    <col min="17" max="17" width="8.875" style="4" customWidth="1"/>
    <col min="18" max="18" width="5.625" style="5" customWidth="1"/>
    <col min="19" max="16384" width="9.125" style="5" customWidth="1"/>
  </cols>
  <sheetData>
    <row r="1" spans="1:14" s="3" customFormat="1" ht="18.75" customHeight="1" thickBot="1">
      <c r="A1" s="339" t="s">
        <v>186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5" ht="21.75" customHeight="1">
      <c r="A2" s="345" t="s">
        <v>30</v>
      </c>
      <c r="B2" s="343" t="s">
        <v>31</v>
      </c>
      <c r="C2" s="347" t="s">
        <v>46</v>
      </c>
      <c r="D2" s="348"/>
      <c r="E2" s="348"/>
      <c r="F2" s="349"/>
      <c r="G2" s="350" t="s">
        <v>45</v>
      </c>
      <c r="H2" s="351"/>
      <c r="I2" s="351"/>
      <c r="J2" s="352"/>
      <c r="K2" s="340" t="s">
        <v>47</v>
      </c>
      <c r="L2" s="341"/>
      <c r="M2" s="341"/>
      <c r="N2" s="342"/>
      <c r="O2" s="247"/>
    </row>
    <row r="3" spans="1:17" s="49" customFormat="1" ht="18.75" customHeight="1" thickBot="1">
      <c r="A3" s="346"/>
      <c r="B3" s="344"/>
      <c r="C3" s="114" t="s">
        <v>15</v>
      </c>
      <c r="D3" s="115" t="s">
        <v>16</v>
      </c>
      <c r="E3" s="115" t="s">
        <v>26</v>
      </c>
      <c r="F3" s="116" t="s">
        <v>17</v>
      </c>
      <c r="G3" s="117" t="s">
        <v>15</v>
      </c>
      <c r="H3" s="118" t="s">
        <v>16</v>
      </c>
      <c r="I3" s="118" t="s">
        <v>27</v>
      </c>
      <c r="J3" s="119" t="s">
        <v>17</v>
      </c>
      <c r="K3" s="114" t="s">
        <v>18</v>
      </c>
      <c r="L3" s="115" t="s">
        <v>16</v>
      </c>
      <c r="M3" s="115" t="s">
        <v>28</v>
      </c>
      <c r="N3" s="120" t="s">
        <v>17</v>
      </c>
      <c r="O3" s="248"/>
      <c r="P3" s="3"/>
      <c r="Q3" s="3"/>
    </row>
    <row r="4" spans="1:14" s="131" customFormat="1" ht="22.5" customHeight="1">
      <c r="A4" s="134"/>
      <c r="B4" s="130" t="s">
        <v>0</v>
      </c>
      <c r="C4" s="137">
        <f>C5+C49</f>
        <v>9168994.700000001</v>
      </c>
      <c r="D4" s="137">
        <f>D5+D49</f>
        <v>8191395.599999998</v>
      </c>
      <c r="E4" s="138">
        <f>D4-C4</f>
        <v>-977599.1000000034</v>
      </c>
      <c r="F4" s="146">
        <f>D4/C4*100</f>
        <v>89.33799034696787</v>
      </c>
      <c r="G4" s="137">
        <f>G5+G49</f>
        <v>14787517.500000002</v>
      </c>
      <c r="H4" s="137">
        <f>H5+H49</f>
        <v>13757015.2</v>
      </c>
      <c r="I4" s="138">
        <f>H4-G4</f>
        <v>-1030502.3000000026</v>
      </c>
      <c r="J4" s="146">
        <f>H4/G4*100</f>
        <v>93.03126910923349</v>
      </c>
      <c r="K4" s="137">
        <f>K5+K49</f>
        <v>2007428.1000000003</v>
      </c>
      <c r="L4" s="137">
        <f>L5+L49</f>
        <v>1991370.9000000001</v>
      </c>
      <c r="M4" s="138">
        <f>L4-K4</f>
        <v>-16057.200000000186</v>
      </c>
      <c r="N4" s="146">
        <f aca="true" t="shared" si="0" ref="N4:N9">L4/K4*100</f>
        <v>99.20011082837786</v>
      </c>
    </row>
    <row r="5" spans="1:14" s="131" customFormat="1" ht="22.5" customHeight="1">
      <c r="A5" s="135"/>
      <c r="B5" s="130" t="s">
        <v>187</v>
      </c>
      <c r="C5" s="139">
        <f>C6+C7+C8+C9+C21+C22+C23+C27+C28+C29+C30+C31+C32+C33+C34+C35+C36+C37+C38+C39+C40+C41+C42+C43+C44+C45+C46+C48</f>
        <v>8537207.600000001</v>
      </c>
      <c r="D5" s="139">
        <f>D6+D7+D8+D9+D21+D22+D23+D27+D28+D29+D30+D31+D32+D33+D34+D35+D36+D37+D38+D39+D40+D41+D42+D43+D44+D45+D46+D48</f>
        <v>7860368.499999998</v>
      </c>
      <c r="E5" s="138">
        <f>D5-C5</f>
        <v>-676839.1000000034</v>
      </c>
      <c r="F5" s="146">
        <f>D5/C5*100</f>
        <v>92.07189128210959</v>
      </c>
      <c r="G5" s="139">
        <f>G6+G7+G8+G9+G21+G22+G23+G27+G28+G29+G30+G31+G32+G33+G34+G35+G36+G37+G38+G39+G40+G41+G42+G43+G44+G45+G46+G48</f>
        <v>14188008.700000001</v>
      </c>
      <c r="H5" s="139">
        <f>H6+H7+H8+H9+H21+H22+H23+H27+H28+H29+H30+H31+H32+H33+H34+H35+H36+H37+H38+H39+H40+H41+H42+H43+H44+H45+H46+H48</f>
        <v>13461217.799999999</v>
      </c>
      <c r="I5" s="138">
        <f>H5-G5</f>
        <v>-726790.9000000022</v>
      </c>
      <c r="J5" s="146">
        <f>H5/G5*100</f>
        <v>94.87742843010801</v>
      </c>
      <c r="K5" s="139">
        <f>K6+K7+K8+K9+K21+K22+K23+K27+K28+K29+K30+K31+K32+K33+K34+K35+K36+K37+K38+K39+K40+K41+K42+K43+K44+K45+K46+K48</f>
        <v>1975149.8000000003</v>
      </c>
      <c r="L5" s="139">
        <f>L6+L7+L8+L9+L21+L22+L23+L27+L28+L29+L30+L31+L32+L33+L34+L35+L36+L37+L38+L39+L40+L41+L42+L43+L44+L45+L46+L48</f>
        <v>1956141.2000000002</v>
      </c>
      <c r="M5" s="138">
        <f>L5-K5</f>
        <v>-19008.600000000093</v>
      </c>
      <c r="N5" s="146">
        <f t="shared" si="0"/>
        <v>99.03761223579092</v>
      </c>
    </row>
    <row r="6" spans="1:14" s="133" customFormat="1" ht="22.5" customHeight="1">
      <c r="A6" s="136" t="s">
        <v>188</v>
      </c>
      <c r="B6" s="132" t="s">
        <v>189</v>
      </c>
      <c r="C6" s="141">
        <f>G6+K6</f>
        <v>3093440.2</v>
      </c>
      <c r="D6" s="141">
        <f>H6+L6</f>
        <v>3078523.6</v>
      </c>
      <c r="E6" s="143">
        <f>D6-C6</f>
        <v>-14916.600000000093</v>
      </c>
      <c r="F6" s="244">
        <f>D6/C6*100</f>
        <v>99.51779898638415</v>
      </c>
      <c r="G6" s="142">
        <v>1951360.3</v>
      </c>
      <c r="H6" s="142">
        <v>1942047.1</v>
      </c>
      <c r="I6" s="143">
        <f>H6-G6</f>
        <v>-9313.199999999953</v>
      </c>
      <c r="J6" s="244">
        <f>H6/G6*100</f>
        <v>99.52273293660838</v>
      </c>
      <c r="K6" s="141">
        <v>1142079.9</v>
      </c>
      <c r="L6" s="141">
        <v>1136476.5</v>
      </c>
      <c r="M6" s="143">
        <f>L6-K6</f>
        <v>-5603.399999999907</v>
      </c>
      <c r="N6" s="244">
        <f t="shared" si="0"/>
        <v>99.50936882787273</v>
      </c>
    </row>
    <row r="7" spans="1:14" s="133" customFormat="1" ht="22.5" customHeight="1">
      <c r="A7" s="136" t="s">
        <v>190</v>
      </c>
      <c r="B7" s="132" t="s">
        <v>191</v>
      </c>
      <c r="C7" s="141">
        <f aca="true" t="shared" si="1" ref="C7:C48">G7+K7</f>
        <v>471675.4</v>
      </c>
      <c r="D7" s="141">
        <f aca="true" t="shared" si="2" ref="D7:D48">H7+L7</f>
        <v>465516.19999999995</v>
      </c>
      <c r="E7" s="143">
        <f aca="true" t="shared" si="3" ref="E7:E48">D7-C7</f>
        <v>-6159.20000000007</v>
      </c>
      <c r="F7" s="244">
        <f aca="true" t="shared" si="4" ref="F7:F48">D7/C7*100</f>
        <v>98.69418672247905</v>
      </c>
      <c r="G7" s="142">
        <v>295824.2</v>
      </c>
      <c r="H7" s="142">
        <v>292241.6</v>
      </c>
      <c r="I7" s="143">
        <f aca="true" t="shared" si="5" ref="I7:I47">H7-G7</f>
        <v>-3582.600000000035</v>
      </c>
      <c r="J7" s="244">
        <f aca="true" t="shared" si="6" ref="J7:J46">H7/G7*100</f>
        <v>98.78894289243408</v>
      </c>
      <c r="K7" s="141">
        <v>175851.2</v>
      </c>
      <c r="L7" s="141">
        <v>173274.6</v>
      </c>
      <c r="M7" s="143">
        <f aca="true" t="shared" si="7" ref="M7:M48">L7-K7</f>
        <v>-2576.600000000006</v>
      </c>
      <c r="N7" s="244">
        <f t="shared" si="0"/>
        <v>98.53478395370632</v>
      </c>
    </row>
    <row r="8" spans="1:14" s="133" customFormat="1" ht="22.5" customHeight="1">
      <c r="A8" s="136" t="s">
        <v>192</v>
      </c>
      <c r="B8" s="132" t="s">
        <v>193</v>
      </c>
      <c r="C8" s="141">
        <f t="shared" si="1"/>
        <v>119164.3</v>
      </c>
      <c r="D8" s="141">
        <f t="shared" si="2"/>
        <v>109446.8</v>
      </c>
      <c r="E8" s="143">
        <f t="shared" si="3"/>
        <v>-9717.5</v>
      </c>
      <c r="F8" s="244">
        <f t="shared" si="4"/>
        <v>91.8452925918249</v>
      </c>
      <c r="G8" s="142">
        <v>81829.1</v>
      </c>
      <c r="H8" s="142">
        <v>73533.3</v>
      </c>
      <c r="I8" s="143">
        <f t="shared" si="5"/>
        <v>-8295.800000000003</v>
      </c>
      <c r="J8" s="244">
        <f t="shared" si="6"/>
        <v>89.86204174309627</v>
      </c>
      <c r="K8" s="141">
        <v>37335.2</v>
      </c>
      <c r="L8" s="141">
        <v>35913.5</v>
      </c>
      <c r="M8" s="143">
        <f t="shared" si="7"/>
        <v>-1421.699999999997</v>
      </c>
      <c r="N8" s="244">
        <f t="shared" si="0"/>
        <v>96.19206539673017</v>
      </c>
    </row>
    <row r="9" spans="1:14" s="133" customFormat="1" ht="22.5" customHeight="1">
      <c r="A9" s="136" t="s">
        <v>194</v>
      </c>
      <c r="B9" s="132" t="s">
        <v>363</v>
      </c>
      <c r="C9" s="141">
        <f t="shared" si="1"/>
        <v>293719.1</v>
      </c>
      <c r="D9" s="141">
        <f>D10+D11+D12+D13+D14+D15+D16+D17+D18+D19+D20</f>
        <v>281369.2</v>
      </c>
      <c r="E9" s="143">
        <f t="shared" si="3"/>
        <v>-12349.899999999965</v>
      </c>
      <c r="F9" s="244">
        <f t="shared" si="4"/>
        <v>95.79533642858092</v>
      </c>
      <c r="G9" s="141">
        <v>208321.3</v>
      </c>
      <c r="H9" s="141">
        <f>H10+H11+H12+H13+H14+H15+H16+H17+H18+H19+H20</f>
        <v>201735.09999999998</v>
      </c>
      <c r="I9" s="143">
        <f t="shared" si="5"/>
        <v>-6586.200000000012</v>
      </c>
      <c r="J9" s="244">
        <f t="shared" si="6"/>
        <v>96.83844138837459</v>
      </c>
      <c r="K9" s="141">
        <v>85397.8</v>
      </c>
      <c r="L9" s="141">
        <f>L10+L11+L12+L13+L14+L15+L16+L17+L18+L19+L20</f>
        <v>79634.1</v>
      </c>
      <c r="M9" s="143">
        <f t="shared" si="7"/>
        <v>-5763.699999999997</v>
      </c>
      <c r="N9" s="244">
        <f t="shared" si="0"/>
        <v>93.25076290021524</v>
      </c>
    </row>
    <row r="10" spans="1:14" s="133" customFormat="1" ht="22.5" customHeight="1">
      <c r="A10" s="136" t="s">
        <v>226</v>
      </c>
      <c r="B10" s="132" t="s">
        <v>227</v>
      </c>
      <c r="C10" s="141"/>
      <c r="D10" s="141">
        <f t="shared" si="2"/>
        <v>17028.5</v>
      </c>
      <c r="E10" s="143">
        <f t="shared" si="3"/>
        <v>17028.5</v>
      </c>
      <c r="F10" s="244"/>
      <c r="G10" s="142"/>
      <c r="H10" s="142">
        <v>13934</v>
      </c>
      <c r="I10" s="143">
        <f t="shared" si="5"/>
        <v>13934</v>
      </c>
      <c r="J10" s="244"/>
      <c r="K10" s="141"/>
      <c r="L10" s="141">
        <v>3094.5</v>
      </c>
      <c r="M10" s="143">
        <f t="shared" si="7"/>
        <v>3094.5</v>
      </c>
      <c r="N10" s="244"/>
    </row>
    <row r="11" spans="1:14" s="133" customFormat="1" ht="22.5" customHeight="1">
      <c r="A11" s="136" t="s">
        <v>228</v>
      </c>
      <c r="B11" s="132" t="s">
        <v>229</v>
      </c>
      <c r="C11" s="141"/>
      <c r="D11" s="141">
        <f t="shared" si="2"/>
        <v>76167.4</v>
      </c>
      <c r="E11" s="143">
        <f t="shared" si="3"/>
        <v>76167.4</v>
      </c>
      <c r="F11" s="244"/>
      <c r="G11" s="142"/>
      <c r="H11" s="142">
        <v>47430.6</v>
      </c>
      <c r="I11" s="143">
        <f t="shared" si="5"/>
        <v>47430.6</v>
      </c>
      <c r="J11" s="244"/>
      <c r="K11" s="141"/>
      <c r="L11" s="141">
        <v>28736.8</v>
      </c>
      <c r="M11" s="143">
        <f t="shared" si="7"/>
        <v>28736.8</v>
      </c>
      <c r="N11" s="244"/>
    </row>
    <row r="12" spans="1:14" s="133" customFormat="1" ht="22.5" customHeight="1">
      <c r="A12" s="136" t="s">
        <v>230</v>
      </c>
      <c r="B12" s="132" t="s">
        <v>231</v>
      </c>
      <c r="C12" s="141"/>
      <c r="D12" s="141">
        <f t="shared" si="2"/>
        <v>41575.899999999994</v>
      </c>
      <c r="E12" s="143">
        <f t="shared" si="3"/>
        <v>41575.899999999994</v>
      </c>
      <c r="F12" s="244"/>
      <c r="G12" s="142"/>
      <c r="H12" s="142">
        <v>28453.6</v>
      </c>
      <c r="I12" s="143">
        <f t="shared" si="5"/>
        <v>28453.6</v>
      </c>
      <c r="J12" s="244"/>
      <c r="K12" s="141"/>
      <c r="L12" s="141">
        <v>13122.3</v>
      </c>
      <c r="M12" s="143">
        <f t="shared" si="7"/>
        <v>13122.3</v>
      </c>
      <c r="N12" s="244"/>
    </row>
    <row r="13" spans="1:14" s="133" customFormat="1" ht="22.5" customHeight="1">
      <c r="A13" s="136" t="s">
        <v>232</v>
      </c>
      <c r="B13" s="132" t="s">
        <v>32</v>
      </c>
      <c r="C13" s="141"/>
      <c r="D13" s="141">
        <f t="shared" si="2"/>
        <v>11091.400000000001</v>
      </c>
      <c r="E13" s="143">
        <f t="shared" si="3"/>
        <v>11091.400000000001</v>
      </c>
      <c r="F13" s="244"/>
      <c r="G13" s="142"/>
      <c r="H13" s="142">
        <v>10993.7</v>
      </c>
      <c r="I13" s="143">
        <f t="shared" si="5"/>
        <v>10993.7</v>
      </c>
      <c r="J13" s="244"/>
      <c r="K13" s="141"/>
      <c r="L13" s="141">
        <v>97.7</v>
      </c>
      <c r="M13" s="143">
        <f t="shared" si="7"/>
        <v>97.7</v>
      </c>
      <c r="N13" s="244"/>
    </row>
    <row r="14" spans="1:14" s="133" customFormat="1" ht="22.5" customHeight="1">
      <c r="A14" s="136" t="s">
        <v>364</v>
      </c>
      <c r="B14" s="132" t="s">
        <v>365</v>
      </c>
      <c r="C14" s="141"/>
      <c r="D14" s="141">
        <f t="shared" si="2"/>
        <v>1733.1</v>
      </c>
      <c r="E14" s="143">
        <f t="shared" si="3"/>
        <v>1733.1</v>
      </c>
      <c r="F14" s="244"/>
      <c r="G14" s="142"/>
      <c r="H14" s="142">
        <v>1707.1</v>
      </c>
      <c r="I14" s="143">
        <f t="shared" si="5"/>
        <v>1707.1</v>
      </c>
      <c r="J14" s="244"/>
      <c r="K14" s="141"/>
      <c r="L14" s="141">
        <v>26</v>
      </c>
      <c r="M14" s="143">
        <f t="shared" si="7"/>
        <v>26</v>
      </c>
      <c r="N14" s="244"/>
    </row>
    <row r="15" spans="1:14" s="133" customFormat="1" ht="22.5" customHeight="1">
      <c r="A15" s="136" t="s">
        <v>233</v>
      </c>
      <c r="B15" s="132" t="s">
        <v>33</v>
      </c>
      <c r="C15" s="141"/>
      <c r="D15" s="141">
        <f t="shared" si="2"/>
        <v>102475.70000000001</v>
      </c>
      <c r="E15" s="143">
        <f t="shared" si="3"/>
        <v>102475.70000000001</v>
      </c>
      <c r="F15" s="244"/>
      <c r="G15" s="142"/>
      <c r="H15" s="142">
        <v>71969.1</v>
      </c>
      <c r="I15" s="143">
        <f t="shared" si="5"/>
        <v>71969.1</v>
      </c>
      <c r="J15" s="244"/>
      <c r="K15" s="141"/>
      <c r="L15" s="141">
        <v>30506.6</v>
      </c>
      <c r="M15" s="143">
        <f t="shared" si="7"/>
        <v>30506.6</v>
      </c>
      <c r="N15" s="244"/>
    </row>
    <row r="16" spans="1:14" s="133" customFormat="1" ht="22.5" customHeight="1">
      <c r="A16" s="136" t="s">
        <v>366</v>
      </c>
      <c r="B16" s="132" t="s">
        <v>367</v>
      </c>
      <c r="C16" s="141"/>
      <c r="D16" s="141">
        <f t="shared" si="2"/>
        <v>10267.7</v>
      </c>
      <c r="E16" s="143">
        <f t="shared" si="3"/>
        <v>10267.7</v>
      </c>
      <c r="F16" s="244"/>
      <c r="G16" s="142"/>
      <c r="H16" s="142">
        <v>8426.6</v>
      </c>
      <c r="I16" s="143">
        <f t="shared" si="5"/>
        <v>8426.6</v>
      </c>
      <c r="J16" s="244"/>
      <c r="K16" s="141"/>
      <c r="L16" s="141">
        <v>1841.1</v>
      </c>
      <c r="M16" s="143">
        <f t="shared" si="7"/>
        <v>1841.1</v>
      </c>
      <c r="N16" s="244"/>
    </row>
    <row r="17" spans="1:14" s="133" customFormat="1" ht="22.5" customHeight="1">
      <c r="A17" s="136" t="s">
        <v>368</v>
      </c>
      <c r="B17" s="132" t="s">
        <v>369</v>
      </c>
      <c r="C17" s="141"/>
      <c r="D17" s="141">
        <f t="shared" si="2"/>
        <v>561.2</v>
      </c>
      <c r="E17" s="143">
        <f t="shared" si="3"/>
        <v>561.2</v>
      </c>
      <c r="F17" s="244"/>
      <c r="G17" s="142"/>
      <c r="H17" s="142">
        <v>515</v>
      </c>
      <c r="I17" s="143">
        <f t="shared" si="5"/>
        <v>515</v>
      </c>
      <c r="J17" s="244"/>
      <c r="K17" s="141"/>
      <c r="L17" s="141">
        <v>46.2</v>
      </c>
      <c r="M17" s="143">
        <f t="shared" si="7"/>
        <v>46.2</v>
      </c>
      <c r="N17" s="244"/>
    </row>
    <row r="18" spans="1:14" s="133" customFormat="1" ht="22.5" customHeight="1">
      <c r="A18" s="136" t="s">
        <v>370</v>
      </c>
      <c r="B18" s="132" t="s">
        <v>371</v>
      </c>
      <c r="C18" s="141"/>
      <c r="D18" s="141">
        <f t="shared" si="2"/>
        <v>1138.6</v>
      </c>
      <c r="E18" s="143">
        <f t="shared" si="3"/>
        <v>1138.6</v>
      </c>
      <c r="F18" s="244"/>
      <c r="G18" s="142"/>
      <c r="H18" s="142">
        <v>969.3</v>
      </c>
      <c r="I18" s="143">
        <f t="shared" si="5"/>
        <v>969.3</v>
      </c>
      <c r="J18" s="244"/>
      <c r="K18" s="141"/>
      <c r="L18" s="141">
        <v>169.3</v>
      </c>
      <c r="M18" s="143">
        <f t="shared" si="7"/>
        <v>169.3</v>
      </c>
      <c r="N18" s="244"/>
    </row>
    <row r="19" spans="1:14" s="133" customFormat="1" ht="22.5" customHeight="1">
      <c r="A19" s="136" t="s">
        <v>372</v>
      </c>
      <c r="B19" s="132" t="s">
        <v>373</v>
      </c>
      <c r="C19" s="141"/>
      <c r="D19" s="141">
        <f t="shared" si="2"/>
        <v>22.3</v>
      </c>
      <c r="E19" s="143">
        <f t="shared" si="3"/>
        <v>22.3</v>
      </c>
      <c r="F19" s="244"/>
      <c r="G19" s="142"/>
      <c r="H19" s="142">
        <v>22.3</v>
      </c>
      <c r="I19" s="143">
        <f t="shared" si="5"/>
        <v>22.3</v>
      </c>
      <c r="J19" s="244"/>
      <c r="K19" s="141"/>
      <c r="L19" s="141"/>
      <c r="M19" s="143"/>
      <c r="N19" s="244"/>
    </row>
    <row r="20" spans="1:14" s="133" customFormat="1" ht="22.5" customHeight="1">
      <c r="A20" s="136" t="s">
        <v>234</v>
      </c>
      <c r="B20" s="132" t="s">
        <v>235</v>
      </c>
      <c r="C20" s="141"/>
      <c r="D20" s="141">
        <f t="shared" si="2"/>
        <v>19307.399999999998</v>
      </c>
      <c r="E20" s="143">
        <f t="shared" si="3"/>
        <v>19307.399999999998</v>
      </c>
      <c r="F20" s="244"/>
      <c r="G20" s="142"/>
      <c r="H20" s="142">
        <v>17313.8</v>
      </c>
      <c r="I20" s="143">
        <f t="shared" si="5"/>
        <v>17313.8</v>
      </c>
      <c r="J20" s="244"/>
      <c r="K20" s="141"/>
      <c r="L20" s="141">
        <v>1993.6</v>
      </c>
      <c r="M20" s="143">
        <f t="shared" si="7"/>
        <v>1993.6</v>
      </c>
      <c r="N20" s="244"/>
    </row>
    <row r="21" spans="1:14" s="133" customFormat="1" ht="22.5" customHeight="1">
      <c r="A21" s="136" t="s">
        <v>195</v>
      </c>
      <c r="B21" s="132" t="s">
        <v>11</v>
      </c>
      <c r="C21" s="141">
        <f t="shared" si="1"/>
        <v>115487.40000000001</v>
      </c>
      <c r="D21" s="141">
        <f t="shared" si="2"/>
        <v>114063.2</v>
      </c>
      <c r="E21" s="143">
        <f t="shared" si="3"/>
        <v>-1424.2000000000116</v>
      </c>
      <c r="F21" s="244">
        <f t="shared" si="4"/>
        <v>98.76679187513095</v>
      </c>
      <c r="G21" s="142">
        <v>113953.1</v>
      </c>
      <c r="H21" s="142">
        <v>112861</v>
      </c>
      <c r="I21" s="143">
        <f t="shared" si="5"/>
        <v>-1092.1000000000058</v>
      </c>
      <c r="J21" s="244">
        <f t="shared" si="6"/>
        <v>99.04162326430786</v>
      </c>
      <c r="K21" s="141">
        <v>1534.3</v>
      </c>
      <c r="L21" s="141">
        <v>1202.2</v>
      </c>
      <c r="M21" s="143">
        <f t="shared" si="7"/>
        <v>-332.0999999999999</v>
      </c>
      <c r="N21" s="244">
        <f>L21/K21*100</f>
        <v>78.35495014012905</v>
      </c>
    </row>
    <row r="22" spans="1:14" s="133" customFormat="1" ht="22.5" customHeight="1">
      <c r="A22" s="136" t="s">
        <v>196</v>
      </c>
      <c r="B22" s="132" t="s">
        <v>197</v>
      </c>
      <c r="C22" s="141">
        <f t="shared" si="1"/>
        <v>221918.7</v>
      </c>
      <c r="D22" s="141">
        <f t="shared" si="2"/>
        <v>215473.7</v>
      </c>
      <c r="E22" s="143">
        <f t="shared" si="3"/>
        <v>-6445</v>
      </c>
      <c r="F22" s="244">
        <f t="shared" si="4"/>
        <v>97.09578327558695</v>
      </c>
      <c r="G22" s="142">
        <v>131491.5</v>
      </c>
      <c r="H22" s="142">
        <v>126665.8</v>
      </c>
      <c r="I22" s="143">
        <f t="shared" si="5"/>
        <v>-4825.699999999997</v>
      </c>
      <c r="J22" s="244">
        <f t="shared" si="6"/>
        <v>96.33002893723169</v>
      </c>
      <c r="K22" s="141">
        <v>90427.2</v>
      </c>
      <c r="L22" s="141">
        <v>88807.9</v>
      </c>
      <c r="M22" s="143">
        <f t="shared" si="7"/>
        <v>-1619.300000000003</v>
      </c>
      <c r="N22" s="244">
        <f>L22/K22*100</f>
        <v>98.20927773944122</v>
      </c>
    </row>
    <row r="23" spans="1:14" s="133" customFormat="1" ht="22.5" customHeight="1">
      <c r="A23" s="136" t="s">
        <v>198</v>
      </c>
      <c r="B23" s="132" t="s">
        <v>35</v>
      </c>
      <c r="C23" s="141">
        <f t="shared" si="1"/>
        <v>1168432.1</v>
      </c>
      <c r="D23" s="141">
        <f t="shared" si="2"/>
        <v>1102588.9</v>
      </c>
      <c r="E23" s="143">
        <f t="shared" si="3"/>
        <v>-65843.20000000019</v>
      </c>
      <c r="F23" s="244">
        <f t="shared" si="4"/>
        <v>94.36482445150213</v>
      </c>
      <c r="G23" s="141">
        <v>786889.7</v>
      </c>
      <c r="H23" s="257">
        <v>722922.6</v>
      </c>
      <c r="I23" s="143">
        <f t="shared" si="5"/>
        <v>-63967.09999999998</v>
      </c>
      <c r="J23" s="244">
        <f t="shared" si="6"/>
        <v>91.870893722462</v>
      </c>
      <c r="K23" s="141">
        <v>381542.4</v>
      </c>
      <c r="L23" s="141">
        <v>379666.3</v>
      </c>
      <c r="M23" s="143">
        <f t="shared" si="7"/>
        <v>-1876.100000000035</v>
      </c>
      <c r="N23" s="244">
        <f>L23/K23*100</f>
        <v>99.50828531769994</v>
      </c>
    </row>
    <row r="24" spans="1:14" s="133" customFormat="1" ht="22.5" customHeight="1">
      <c r="A24" s="136" t="s">
        <v>34</v>
      </c>
      <c r="B24" s="132" t="s">
        <v>374</v>
      </c>
      <c r="C24" s="141"/>
      <c r="D24" s="141">
        <f t="shared" si="2"/>
        <v>39281.600000000006</v>
      </c>
      <c r="E24" s="143">
        <f t="shared" si="3"/>
        <v>39281.600000000006</v>
      </c>
      <c r="F24" s="244"/>
      <c r="G24" s="142"/>
      <c r="H24" s="142">
        <v>12454.2</v>
      </c>
      <c r="I24" s="143">
        <f t="shared" si="5"/>
        <v>12454.2</v>
      </c>
      <c r="J24" s="244"/>
      <c r="K24" s="141"/>
      <c r="L24" s="141">
        <v>26827.4</v>
      </c>
      <c r="M24" s="143">
        <f t="shared" si="7"/>
        <v>26827.4</v>
      </c>
      <c r="N24" s="244"/>
    </row>
    <row r="25" spans="1:14" s="133" customFormat="1" ht="30.75" customHeight="1">
      <c r="A25" s="136" t="s">
        <v>237</v>
      </c>
      <c r="B25" s="132" t="s">
        <v>238</v>
      </c>
      <c r="C25" s="141"/>
      <c r="D25" s="141">
        <f t="shared" si="2"/>
        <v>548.6</v>
      </c>
      <c r="E25" s="143">
        <f t="shared" si="3"/>
        <v>548.6</v>
      </c>
      <c r="F25" s="244"/>
      <c r="G25" s="142"/>
      <c r="H25" s="142">
        <v>449.2</v>
      </c>
      <c r="I25" s="143">
        <f t="shared" si="5"/>
        <v>449.2</v>
      </c>
      <c r="J25" s="244"/>
      <c r="K25" s="141"/>
      <c r="L25" s="141">
        <v>99.4</v>
      </c>
      <c r="M25" s="143">
        <f t="shared" si="7"/>
        <v>99.4</v>
      </c>
      <c r="N25" s="244"/>
    </row>
    <row r="26" spans="1:14" s="133" customFormat="1" ht="22.5" customHeight="1">
      <c r="A26" s="136" t="s">
        <v>375</v>
      </c>
      <c r="B26" s="132" t="s">
        <v>376</v>
      </c>
      <c r="C26" s="141"/>
      <c r="D26" s="141">
        <f t="shared" si="2"/>
        <v>6570.9</v>
      </c>
      <c r="E26" s="143">
        <f t="shared" si="3"/>
        <v>6570.9</v>
      </c>
      <c r="F26" s="244"/>
      <c r="G26" s="142"/>
      <c r="H26" s="142">
        <v>2104.2</v>
      </c>
      <c r="I26" s="143">
        <f t="shared" si="5"/>
        <v>2104.2</v>
      </c>
      <c r="J26" s="244"/>
      <c r="K26" s="141"/>
      <c r="L26" s="141">
        <v>4466.7</v>
      </c>
      <c r="M26" s="143">
        <f t="shared" si="7"/>
        <v>4466.7</v>
      </c>
      <c r="N26" s="244"/>
    </row>
    <row r="27" spans="1:14" s="133" customFormat="1" ht="30.75" customHeight="1" hidden="1">
      <c r="A27" s="136" t="s">
        <v>377</v>
      </c>
      <c r="B27" s="132" t="s">
        <v>383</v>
      </c>
      <c r="C27" s="141">
        <f t="shared" si="1"/>
        <v>0</v>
      </c>
      <c r="D27" s="141">
        <f t="shared" si="2"/>
        <v>0</v>
      </c>
      <c r="E27" s="143">
        <f t="shared" si="3"/>
        <v>0</v>
      </c>
      <c r="F27" s="244" t="e">
        <f t="shared" si="4"/>
        <v>#DIV/0!</v>
      </c>
      <c r="G27" s="142"/>
      <c r="H27" s="142"/>
      <c r="I27" s="143">
        <f t="shared" si="5"/>
        <v>0</v>
      </c>
      <c r="J27" s="244" t="e">
        <f t="shared" si="6"/>
        <v>#DIV/0!</v>
      </c>
      <c r="K27" s="141"/>
      <c r="L27" s="141"/>
      <c r="M27" s="143">
        <f t="shared" si="7"/>
        <v>0</v>
      </c>
      <c r="N27" s="244" t="e">
        <f>L27/K27*100</f>
        <v>#DIV/0!</v>
      </c>
    </row>
    <row r="28" spans="1:14" s="133" customFormat="1" ht="22.5" customHeight="1">
      <c r="A28" s="136" t="s">
        <v>378</v>
      </c>
      <c r="B28" s="132" t="s">
        <v>379</v>
      </c>
      <c r="C28" s="141">
        <f t="shared" si="1"/>
        <v>1452.3000000000002</v>
      </c>
      <c r="D28" s="141">
        <f t="shared" si="2"/>
        <v>1321.6</v>
      </c>
      <c r="E28" s="143">
        <f t="shared" si="3"/>
        <v>-130.70000000000027</v>
      </c>
      <c r="F28" s="244">
        <f t="shared" si="4"/>
        <v>91.00048199407834</v>
      </c>
      <c r="G28" s="142">
        <v>1148.2</v>
      </c>
      <c r="H28" s="142">
        <v>1032.6</v>
      </c>
      <c r="I28" s="143">
        <f t="shared" si="5"/>
        <v>-115.60000000000014</v>
      </c>
      <c r="J28" s="244">
        <f t="shared" si="6"/>
        <v>89.93206758404459</v>
      </c>
      <c r="K28" s="141">
        <v>304.1</v>
      </c>
      <c r="L28" s="141">
        <v>289</v>
      </c>
      <c r="M28" s="143">
        <f t="shared" si="7"/>
        <v>-15.100000000000023</v>
      </c>
      <c r="N28" s="244">
        <f>L28/K28*100</f>
        <v>95.0345281157514</v>
      </c>
    </row>
    <row r="29" spans="1:14" s="133" customFormat="1" ht="22.5" customHeight="1">
      <c r="A29" s="136" t="s">
        <v>380</v>
      </c>
      <c r="B29" s="132" t="s">
        <v>236</v>
      </c>
      <c r="C29" s="141">
        <f t="shared" si="1"/>
        <v>10615.900000000001</v>
      </c>
      <c r="D29" s="141">
        <f t="shared" si="2"/>
        <v>10553</v>
      </c>
      <c r="E29" s="143">
        <f t="shared" si="3"/>
        <v>-62.900000000001455</v>
      </c>
      <c r="F29" s="244">
        <f t="shared" si="4"/>
        <v>99.40749253478272</v>
      </c>
      <c r="G29" s="142">
        <v>7800.1</v>
      </c>
      <c r="H29" s="142">
        <v>7737.2</v>
      </c>
      <c r="I29" s="143">
        <f t="shared" si="5"/>
        <v>-62.900000000000546</v>
      </c>
      <c r="J29" s="244">
        <f t="shared" si="6"/>
        <v>99.19360008205022</v>
      </c>
      <c r="K29" s="141">
        <v>2815.8</v>
      </c>
      <c r="L29" s="141">
        <v>2815.8</v>
      </c>
      <c r="M29" s="143">
        <f t="shared" si="7"/>
        <v>0</v>
      </c>
      <c r="N29" s="244">
        <f>L29/K29*100</f>
        <v>100</v>
      </c>
    </row>
    <row r="30" spans="1:14" s="133" customFormat="1" ht="26.25" customHeight="1">
      <c r="A30" s="136" t="s">
        <v>199</v>
      </c>
      <c r="B30" s="132" t="s">
        <v>200</v>
      </c>
      <c r="C30" s="141">
        <f t="shared" si="1"/>
        <v>1543351</v>
      </c>
      <c r="D30" s="141">
        <f t="shared" si="2"/>
        <v>1073482.1</v>
      </c>
      <c r="E30" s="143">
        <f t="shared" si="3"/>
        <v>-469868.8999999999</v>
      </c>
      <c r="F30" s="244">
        <f t="shared" si="4"/>
        <v>69.55527938881045</v>
      </c>
      <c r="G30" s="142">
        <v>1525351</v>
      </c>
      <c r="H30" s="142">
        <v>1055482.1</v>
      </c>
      <c r="I30" s="143">
        <f t="shared" si="5"/>
        <v>-469868.8999999999</v>
      </c>
      <c r="J30" s="244">
        <f t="shared" si="6"/>
        <v>69.19601455664959</v>
      </c>
      <c r="K30" s="141">
        <v>18000</v>
      </c>
      <c r="L30" s="141">
        <v>18000</v>
      </c>
      <c r="M30" s="143">
        <f t="shared" si="7"/>
        <v>0</v>
      </c>
      <c r="N30" s="244">
        <f>L30/K30*100</f>
        <v>100</v>
      </c>
    </row>
    <row r="31" spans="1:14" s="133" customFormat="1" ht="21.75" customHeight="1">
      <c r="A31" s="136" t="s">
        <v>201</v>
      </c>
      <c r="B31" s="132" t="s">
        <v>202</v>
      </c>
      <c r="C31" s="141">
        <f t="shared" si="1"/>
        <v>719885</v>
      </c>
      <c r="D31" s="141">
        <f t="shared" si="2"/>
        <v>719714.6</v>
      </c>
      <c r="E31" s="143">
        <f t="shared" si="3"/>
        <v>-170.40000000002328</v>
      </c>
      <c r="F31" s="244">
        <f t="shared" si="4"/>
        <v>99.97632955263688</v>
      </c>
      <c r="G31" s="142">
        <v>705885</v>
      </c>
      <c r="H31" s="142">
        <v>705714.6</v>
      </c>
      <c r="I31" s="143">
        <f t="shared" si="5"/>
        <v>-170.40000000002328</v>
      </c>
      <c r="J31" s="244">
        <f t="shared" si="6"/>
        <v>99.97586009052466</v>
      </c>
      <c r="K31" s="141">
        <v>14000</v>
      </c>
      <c r="L31" s="141">
        <v>14000</v>
      </c>
      <c r="M31" s="143">
        <f>L31-K31</f>
        <v>0</v>
      </c>
      <c r="N31" s="244">
        <f>L31/K31*100</f>
        <v>100</v>
      </c>
    </row>
    <row r="32" spans="1:14" s="133" customFormat="1" ht="23.25" customHeight="1">
      <c r="A32" s="136" t="s">
        <v>381</v>
      </c>
      <c r="B32" s="132" t="s">
        <v>382</v>
      </c>
      <c r="C32" s="141">
        <f t="shared" si="1"/>
        <v>430</v>
      </c>
      <c r="D32" s="141">
        <f t="shared" si="2"/>
        <v>31.1</v>
      </c>
      <c r="E32" s="143">
        <f t="shared" si="3"/>
        <v>-398.9</v>
      </c>
      <c r="F32" s="244">
        <f t="shared" si="4"/>
        <v>7.232558139534884</v>
      </c>
      <c r="G32" s="142">
        <v>430</v>
      </c>
      <c r="H32" s="142">
        <v>31.1</v>
      </c>
      <c r="I32" s="143">
        <f t="shared" si="5"/>
        <v>-398.9</v>
      </c>
      <c r="J32" s="244"/>
      <c r="K32" s="141"/>
      <c r="L32" s="141"/>
      <c r="M32" s="143"/>
      <c r="N32" s="244"/>
    </row>
    <row r="33" spans="1:14" s="133" customFormat="1" ht="23.25" customHeight="1" hidden="1">
      <c r="A33" s="136" t="s">
        <v>384</v>
      </c>
      <c r="B33" s="132" t="s">
        <v>385</v>
      </c>
      <c r="C33" s="141">
        <f t="shared" si="1"/>
        <v>0</v>
      </c>
      <c r="D33" s="141">
        <f t="shared" si="2"/>
        <v>0</v>
      </c>
      <c r="E33" s="143">
        <f t="shared" si="3"/>
        <v>0</v>
      </c>
      <c r="F33" s="244" t="e">
        <f t="shared" si="4"/>
        <v>#DIV/0!</v>
      </c>
      <c r="G33" s="142"/>
      <c r="H33" s="142"/>
      <c r="I33" s="143">
        <f t="shared" si="5"/>
        <v>0</v>
      </c>
      <c r="J33" s="244" t="e">
        <f t="shared" si="6"/>
        <v>#DIV/0!</v>
      </c>
      <c r="K33" s="141"/>
      <c r="L33" s="141"/>
      <c r="M33" s="143">
        <f t="shared" si="7"/>
        <v>0</v>
      </c>
      <c r="N33" s="244" t="e">
        <f aca="true" t="shared" si="8" ref="N33:N39">L33/K33*100</f>
        <v>#DIV/0!</v>
      </c>
    </row>
    <row r="34" spans="1:14" s="133" customFormat="1" ht="23.25" customHeight="1">
      <c r="A34" s="136" t="s">
        <v>218</v>
      </c>
      <c r="B34" s="132" t="s">
        <v>219</v>
      </c>
      <c r="C34" s="141">
        <f t="shared" si="1"/>
        <v>20</v>
      </c>
      <c r="D34" s="141"/>
      <c r="E34" s="143">
        <f t="shared" si="3"/>
        <v>-20</v>
      </c>
      <c r="F34" s="244"/>
      <c r="G34" s="142"/>
      <c r="H34" s="142"/>
      <c r="I34" s="143"/>
      <c r="J34" s="244"/>
      <c r="K34" s="257">
        <v>20</v>
      </c>
      <c r="L34" s="141"/>
      <c r="M34" s="143">
        <f t="shared" si="7"/>
        <v>-20</v>
      </c>
      <c r="N34" s="244"/>
    </row>
    <row r="35" spans="1:14" s="133" customFormat="1" ht="23.25" customHeight="1">
      <c r="A35" s="136" t="s">
        <v>220</v>
      </c>
      <c r="B35" s="132" t="s">
        <v>221</v>
      </c>
      <c r="C35" s="141">
        <f t="shared" si="1"/>
        <v>130.5</v>
      </c>
      <c r="D35" s="141">
        <f t="shared" si="2"/>
        <v>696</v>
      </c>
      <c r="E35" s="143">
        <f t="shared" si="3"/>
        <v>565.5</v>
      </c>
      <c r="F35" s="244">
        <f t="shared" si="4"/>
        <v>533.3333333333333</v>
      </c>
      <c r="G35" s="142"/>
      <c r="H35" s="142"/>
      <c r="I35" s="143"/>
      <c r="J35" s="244"/>
      <c r="K35" s="141">
        <v>130.5</v>
      </c>
      <c r="L35" s="141">
        <v>696</v>
      </c>
      <c r="M35" s="143">
        <f t="shared" si="7"/>
        <v>565.5</v>
      </c>
      <c r="N35" s="244">
        <f t="shared" si="8"/>
        <v>533.3333333333333</v>
      </c>
    </row>
    <row r="36" spans="1:14" s="133" customFormat="1" ht="23.25" customHeight="1" hidden="1">
      <c r="A36" s="136" t="s">
        <v>222</v>
      </c>
      <c r="B36" s="132" t="s">
        <v>223</v>
      </c>
      <c r="C36" s="141">
        <f t="shared" si="1"/>
        <v>0</v>
      </c>
      <c r="D36" s="141">
        <f t="shared" si="2"/>
        <v>0</v>
      </c>
      <c r="E36" s="143">
        <f t="shared" si="3"/>
        <v>0</v>
      </c>
      <c r="F36" s="244" t="e">
        <f t="shared" si="4"/>
        <v>#DIV/0!</v>
      </c>
      <c r="G36" s="142"/>
      <c r="H36" s="142"/>
      <c r="I36" s="143">
        <f t="shared" si="5"/>
        <v>0</v>
      </c>
      <c r="J36" s="244" t="e">
        <f t="shared" si="6"/>
        <v>#DIV/0!</v>
      </c>
      <c r="K36" s="141"/>
      <c r="L36" s="141"/>
      <c r="M36" s="143">
        <f t="shared" si="7"/>
        <v>0</v>
      </c>
      <c r="N36" s="244" t="e">
        <f t="shared" si="8"/>
        <v>#DIV/0!</v>
      </c>
    </row>
    <row r="37" spans="1:14" s="133" customFormat="1" ht="23.25" customHeight="1" hidden="1">
      <c r="A37" s="136" t="s">
        <v>386</v>
      </c>
      <c r="B37" s="132" t="s">
        <v>387</v>
      </c>
      <c r="C37" s="141">
        <f t="shared" si="1"/>
        <v>0</v>
      </c>
      <c r="D37" s="141">
        <f t="shared" si="2"/>
        <v>0</v>
      </c>
      <c r="E37" s="143">
        <f t="shared" si="3"/>
        <v>0</v>
      </c>
      <c r="F37" s="244" t="e">
        <f t="shared" si="4"/>
        <v>#DIV/0!</v>
      </c>
      <c r="G37" s="142"/>
      <c r="H37" s="142"/>
      <c r="I37" s="143">
        <f t="shared" si="5"/>
        <v>0</v>
      </c>
      <c r="J37" s="244" t="e">
        <f t="shared" si="6"/>
        <v>#DIV/0!</v>
      </c>
      <c r="K37" s="141"/>
      <c r="L37" s="141"/>
      <c r="M37" s="143">
        <f t="shared" si="7"/>
        <v>0</v>
      </c>
      <c r="N37" s="244" t="e">
        <f t="shared" si="8"/>
        <v>#DIV/0!</v>
      </c>
    </row>
    <row r="38" spans="1:14" s="133" customFormat="1" ht="22.5" customHeight="1" hidden="1">
      <c r="A38" s="136" t="s">
        <v>203</v>
      </c>
      <c r="B38" s="132" t="s">
        <v>204</v>
      </c>
      <c r="C38" s="141">
        <f t="shared" si="1"/>
        <v>0</v>
      </c>
      <c r="D38" s="141">
        <f t="shared" si="2"/>
        <v>0</v>
      </c>
      <c r="E38" s="143">
        <f t="shared" si="3"/>
        <v>0</v>
      </c>
      <c r="F38" s="244" t="e">
        <f t="shared" si="4"/>
        <v>#DIV/0!</v>
      </c>
      <c r="G38" s="142"/>
      <c r="H38" s="142"/>
      <c r="I38" s="143">
        <f t="shared" si="5"/>
        <v>0</v>
      </c>
      <c r="J38" s="244" t="e">
        <f t="shared" si="6"/>
        <v>#DIV/0!</v>
      </c>
      <c r="K38" s="141"/>
      <c r="L38" s="141"/>
      <c r="M38" s="143">
        <f t="shared" si="7"/>
        <v>0</v>
      </c>
      <c r="N38" s="244" t="e">
        <f t="shared" si="8"/>
        <v>#DIV/0!</v>
      </c>
    </row>
    <row r="39" spans="1:14" s="133" customFormat="1" ht="22.5" customHeight="1" hidden="1">
      <c r="A39" s="136" t="s">
        <v>388</v>
      </c>
      <c r="B39" s="132" t="s">
        <v>389</v>
      </c>
      <c r="C39" s="141">
        <f t="shared" si="1"/>
        <v>0</v>
      </c>
      <c r="D39" s="141">
        <f t="shared" si="2"/>
        <v>0</v>
      </c>
      <c r="E39" s="143">
        <f t="shared" si="3"/>
        <v>0</v>
      </c>
      <c r="F39" s="244" t="e">
        <f t="shared" si="4"/>
        <v>#DIV/0!</v>
      </c>
      <c r="G39" s="142"/>
      <c r="H39" s="142"/>
      <c r="I39" s="143">
        <f t="shared" si="5"/>
        <v>0</v>
      </c>
      <c r="J39" s="244" t="e">
        <f t="shared" si="6"/>
        <v>#DIV/0!</v>
      </c>
      <c r="K39" s="141"/>
      <c r="L39" s="141"/>
      <c r="M39" s="143">
        <f t="shared" si="7"/>
        <v>0</v>
      </c>
      <c r="N39" s="244" t="e">
        <f t="shared" si="8"/>
        <v>#DIV/0!</v>
      </c>
    </row>
    <row r="40" spans="1:14" s="133" customFormat="1" ht="22.5" customHeight="1">
      <c r="A40" s="136" t="s">
        <v>205</v>
      </c>
      <c r="B40" s="132" t="s">
        <v>206</v>
      </c>
      <c r="C40" s="141">
        <f t="shared" si="1"/>
        <v>152897.4</v>
      </c>
      <c r="D40" s="141">
        <f t="shared" si="2"/>
        <v>139784</v>
      </c>
      <c r="E40" s="143">
        <f t="shared" si="3"/>
        <v>-13113.399999999994</v>
      </c>
      <c r="F40" s="244">
        <f t="shared" si="4"/>
        <v>91.42339895904051</v>
      </c>
      <c r="G40" s="142">
        <v>152897.4</v>
      </c>
      <c r="H40" s="142">
        <v>139784</v>
      </c>
      <c r="I40" s="143">
        <f t="shared" si="5"/>
        <v>-13113.399999999994</v>
      </c>
      <c r="J40" s="244">
        <f t="shared" si="6"/>
        <v>91.42339895904051</v>
      </c>
      <c r="K40" s="141"/>
      <c r="L40" s="141"/>
      <c r="M40" s="143"/>
      <c r="N40" s="244"/>
    </row>
    <row r="41" spans="1:14" s="133" customFormat="1" ht="22.5" customHeight="1" hidden="1">
      <c r="A41" s="136" t="s">
        <v>390</v>
      </c>
      <c r="B41" s="132" t="s">
        <v>391</v>
      </c>
      <c r="C41" s="141">
        <f t="shared" si="1"/>
        <v>0</v>
      </c>
      <c r="D41" s="141">
        <f t="shared" si="2"/>
        <v>0</v>
      </c>
      <c r="E41" s="143">
        <f t="shared" si="3"/>
        <v>0</v>
      </c>
      <c r="F41" s="244" t="e">
        <f t="shared" si="4"/>
        <v>#DIV/0!</v>
      </c>
      <c r="G41" s="142"/>
      <c r="H41" s="142"/>
      <c r="I41" s="143">
        <f t="shared" si="5"/>
        <v>0</v>
      </c>
      <c r="J41" s="244" t="e">
        <f t="shared" si="6"/>
        <v>#DIV/0!</v>
      </c>
      <c r="K41" s="141"/>
      <c r="L41" s="141"/>
      <c r="M41" s="143"/>
      <c r="N41" s="244"/>
    </row>
    <row r="42" spans="1:14" s="133" customFormat="1" ht="22.5" customHeight="1">
      <c r="A42" s="136" t="s">
        <v>207</v>
      </c>
      <c r="B42" s="132" t="s">
        <v>208</v>
      </c>
      <c r="C42" s="141"/>
      <c r="D42" s="141"/>
      <c r="E42" s="143"/>
      <c r="F42" s="244"/>
      <c r="G42" s="142">
        <v>7625950.9</v>
      </c>
      <c r="H42" s="142">
        <v>7556990.5</v>
      </c>
      <c r="I42" s="143">
        <f t="shared" si="5"/>
        <v>-68960.40000000037</v>
      </c>
      <c r="J42" s="244">
        <f t="shared" si="6"/>
        <v>99.09571408334139</v>
      </c>
      <c r="K42" s="141"/>
      <c r="L42" s="141"/>
      <c r="M42" s="143"/>
      <c r="N42" s="244"/>
    </row>
    <row r="43" spans="1:14" s="133" customFormat="1" ht="22.5" customHeight="1" hidden="1">
      <c r="A43" s="136" t="s">
        <v>392</v>
      </c>
      <c r="B43" s="132" t="s">
        <v>393</v>
      </c>
      <c r="C43" s="141">
        <f t="shared" si="1"/>
        <v>0</v>
      </c>
      <c r="D43" s="141">
        <f t="shared" si="2"/>
        <v>0</v>
      </c>
      <c r="E43" s="143">
        <f t="shared" si="3"/>
        <v>0</v>
      </c>
      <c r="F43" s="244" t="e">
        <f t="shared" si="4"/>
        <v>#DIV/0!</v>
      </c>
      <c r="G43" s="142"/>
      <c r="H43" s="142"/>
      <c r="I43" s="143">
        <f t="shared" si="5"/>
        <v>0</v>
      </c>
      <c r="J43" s="244" t="e">
        <f t="shared" si="6"/>
        <v>#DIV/0!</v>
      </c>
      <c r="K43" s="141"/>
      <c r="L43" s="141"/>
      <c r="M43" s="143"/>
      <c r="N43" s="244"/>
    </row>
    <row r="44" spans="1:14" s="133" customFormat="1" ht="22.5" customHeight="1">
      <c r="A44" s="136" t="s">
        <v>209</v>
      </c>
      <c r="B44" s="132" t="s">
        <v>210</v>
      </c>
      <c r="C44" s="141">
        <f t="shared" si="1"/>
        <v>41.4</v>
      </c>
      <c r="D44" s="141">
        <f t="shared" si="2"/>
        <v>41.4</v>
      </c>
      <c r="E44" s="143">
        <f t="shared" si="3"/>
        <v>0</v>
      </c>
      <c r="F44" s="244">
        <f t="shared" si="4"/>
        <v>100</v>
      </c>
      <c r="G44" s="142">
        <v>41.4</v>
      </c>
      <c r="H44" s="142">
        <v>41.4</v>
      </c>
      <c r="I44" s="143">
        <f>H44-G44</f>
        <v>0</v>
      </c>
      <c r="J44" s="244">
        <f>H44/G44*100</f>
        <v>100</v>
      </c>
      <c r="K44" s="141"/>
      <c r="L44" s="141"/>
      <c r="M44" s="143"/>
      <c r="N44" s="244"/>
    </row>
    <row r="45" spans="1:14" s="133" customFormat="1" ht="22.5" customHeight="1">
      <c r="A45" s="136" t="s">
        <v>211</v>
      </c>
      <c r="B45" s="132" t="s">
        <v>212</v>
      </c>
      <c r="C45" s="141">
        <f t="shared" si="1"/>
        <v>756</v>
      </c>
      <c r="D45" s="141">
        <f t="shared" si="2"/>
        <v>602.3</v>
      </c>
      <c r="E45" s="143">
        <f t="shared" si="3"/>
        <v>-153.70000000000005</v>
      </c>
      <c r="F45" s="244">
        <f t="shared" si="4"/>
        <v>79.66931216931216</v>
      </c>
      <c r="G45" s="142">
        <v>184.2</v>
      </c>
      <c r="H45" s="142">
        <v>184.2</v>
      </c>
      <c r="I45" s="143">
        <f>H45-G45</f>
        <v>0</v>
      </c>
      <c r="J45" s="244">
        <f>H45/G45*100</f>
        <v>100</v>
      </c>
      <c r="K45" s="141">
        <v>571.8</v>
      </c>
      <c r="L45" s="141">
        <v>418.1</v>
      </c>
      <c r="M45" s="143">
        <f t="shared" si="7"/>
        <v>-153.69999999999993</v>
      </c>
      <c r="N45" s="244">
        <f>L45/K45*100</f>
        <v>73.11997201818818</v>
      </c>
    </row>
    <row r="46" spans="1:14" s="133" customFormat="1" ht="22.5" customHeight="1">
      <c r="A46" s="136" t="s">
        <v>213</v>
      </c>
      <c r="B46" s="132" t="s">
        <v>261</v>
      </c>
      <c r="C46" s="141">
        <f t="shared" si="1"/>
        <v>623092.6000000001</v>
      </c>
      <c r="D46" s="141">
        <f t="shared" si="2"/>
        <v>546462.5</v>
      </c>
      <c r="E46" s="143">
        <f t="shared" si="3"/>
        <v>-76630.1000000001</v>
      </c>
      <c r="F46" s="244">
        <f t="shared" si="4"/>
        <v>87.70165140783247</v>
      </c>
      <c r="G46" s="142">
        <f>261715.7+336935.6</f>
        <v>598651.3</v>
      </c>
      <c r="H46" s="259">
        <f>192603.6+329610</f>
        <v>522213.6</v>
      </c>
      <c r="I46" s="143">
        <f t="shared" si="5"/>
        <v>-76437.70000000007</v>
      </c>
      <c r="J46" s="244">
        <f t="shared" si="6"/>
        <v>87.23168228315882</v>
      </c>
      <c r="K46" s="141">
        <v>24441.3</v>
      </c>
      <c r="L46" s="141">
        <v>24248.9</v>
      </c>
      <c r="M46" s="143">
        <f t="shared" si="7"/>
        <v>-192.39999999999782</v>
      </c>
      <c r="N46" s="244">
        <f>L46/K46*100</f>
        <v>99.21280782937079</v>
      </c>
    </row>
    <row r="47" spans="1:14" s="133" customFormat="1" ht="22.5" customHeight="1">
      <c r="A47" s="136" t="s">
        <v>262</v>
      </c>
      <c r="B47" s="132" t="s">
        <v>263</v>
      </c>
      <c r="C47" s="141"/>
      <c r="D47" s="141">
        <f t="shared" si="2"/>
        <v>416</v>
      </c>
      <c r="E47" s="143">
        <f t="shared" si="3"/>
        <v>416</v>
      </c>
      <c r="F47" s="244"/>
      <c r="G47" s="142"/>
      <c r="H47" s="142">
        <v>368</v>
      </c>
      <c r="I47" s="143">
        <f t="shared" si="5"/>
        <v>368</v>
      </c>
      <c r="J47" s="244"/>
      <c r="K47" s="141"/>
      <c r="L47" s="141">
        <v>48</v>
      </c>
      <c r="M47" s="143">
        <f>L47-K47</f>
        <v>48</v>
      </c>
      <c r="N47" s="244"/>
    </row>
    <row r="48" spans="1:14" s="133" customFormat="1" ht="22.5" customHeight="1">
      <c r="A48" s="136" t="s">
        <v>214</v>
      </c>
      <c r="B48" s="132" t="s">
        <v>215</v>
      </c>
      <c r="C48" s="141">
        <f t="shared" si="1"/>
        <v>698.3</v>
      </c>
      <c r="D48" s="141">
        <f t="shared" si="2"/>
        <v>698.3</v>
      </c>
      <c r="E48" s="143">
        <f t="shared" si="3"/>
        <v>0</v>
      </c>
      <c r="F48" s="244">
        <f t="shared" si="4"/>
        <v>100</v>
      </c>
      <c r="G48" s="142"/>
      <c r="H48" s="142"/>
      <c r="I48" s="138"/>
      <c r="J48" s="146"/>
      <c r="K48" s="141">
        <v>698.3</v>
      </c>
      <c r="L48" s="141">
        <v>698.3</v>
      </c>
      <c r="M48" s="143">
        <f t="shared" si="7"/>
        <v>0</v>
      </c>
      <c r="N48" s="244">
        <f>L48/K48*100</f>
        <v>100</v>
      </c>
    </row>
    <row r="49" spans="1:14" s="131" customFormat="1" ht="22.5" customHeight="1">
      <c r="A49" s="135" t="s">
        <v>216</v>
      </c>
      <c r="B49" s="130" t="s">
        <v>217</v>
      </c>
      <c r="C49" s="139">
        <f>G49+K49</f>
        <v>631787.1000000001</v>
      </c>
      <c r="D49" s="139">
        <f>H49+L49</f>
        <v>331027.10000000003</v>
      </c>
      <c r="E49" s="138">
        <f>D49-C49</f>
        <v>-300760.00000000006</v>
      </c>
      <c r="F49" s="146">
        <f>D49/C49*100</f>
        <v>52.395355967223765</v>
      </c>
      <c r="G49" s="148">
        <v>599508.8</v>
      </c>
      <c r="H49" s="140">
        <v>295797.4</v>
      </c>
      <c r="I49" s="138">
        <f>H49-G49</f>
        <v>-303711.4</v>
      </c>
      <c r="J49" s="146">
        <f>H49/G49*100</f>
        <v>49.33995964696432</v>
      </c>
      <c r="K49" s="139">
        <v>32278.3</v>
      </c>
      <c r="L49" s="139">
        <v>35229.7</v>
      </c>
      <c r="M49" s="138">
        <f>L49-K49</f>
        <v>2951.399999999998</v>
      </c>
      <c r="N49" s="146">
        <f>L49/K49*100</f>
        <v>109.14360421707462</v>
      </c>
    </row>
    <row r="50" spans="1:14" s="133" customFormat="1" ht="15.75" customHeight="1">
      <c r="A50" s="136" t="s">
        <v>216</v>
      </c>
      <c r="B50" s="132"/>
      <c r="C50" s="141"/>
      <c r="D50" s="142"/>
      <c r="E50" s="138"/>
      <c r="F50" s="146"/>
      <c r="G50" s="142"/>
      <c r="H50" s="142"/>
      <c r="I50" s="138"/>
      <c r="J50" s="146"/>
      <c r="K50" s="141"/>
      <c r="L50" s="141"/>
      <c r="M50" s="138"/>
      <c r="N50" s="146"/>
    </row>
    <row r="51" spans="1:14" s="131" customFormat="1" ht="22.5" customHeight="1">
      <c r="A51" s="134"/>
      <c r="B51" s="130" t="s">
        <v>1</v>
      </c>
      <c r="C51" s="139">
        <f>C52+C96</f>
        <v>2999640.3000000003</v>
      </c>
      <c r="D51" s="139">
        <f>D52+D96</f>
        <v>2846533.5</v>
      </c>
      <c r="E51" s="138">
        <f>D51-C51</f>
        <v>-153106.80000000028</v>
      </c>
      <c r="F51" s="146">
        <f>D51/C51*100</f>
        <v>94.89582800977836</v>
      </c>
      <c r="G51" s="139">
        <f>G52+G96</f>
        <v>2951522.3000000003</v>
      </c>
      <c r="H51" s="139">
        <f>H52+H96</f>
        <v>2800183.2</v>
      </c>
      <c r="I51" s="138">
        <f>H51-G51</f>
        <v>-151339.1000000001</v>
      </c>
      <c r="J51" s="146">
        <f>H51/G51*100</f>
        <v>94.87250697716225</v>
      </c>
      <c r="K51" s="139">
        <f>K52+K96</f>
        <v>48118.00000000001</v>
      </c>
      <c r="L51" s="139">
        <f>L52+L96</f>
        <v>46350.299999999996</v>
      </c>
      <c r="M51" s="138">
        <f aca="true" t="shared" si="9" ref="M51:M95">L51-K51</f>
        <v>-1767.7000000000116</v>
      </c>
      <c r="N51" s="146">
        <f aca="true" t="shared" si="10" ref="N51:N95">L51/K51*100</f>
        <v>96.32632278980836</v>
      </c>
    </row>
    <row r="52" spans="1:14" s="131" customFormat="1" ht="22.5" customHeight="1">
      <c r="A52" s="135"/>
      <c r="B52" s="130" t="s">
        <v>187</v>
      </c>
      <c r="C52" s="139">
        <f>C53+C54+C55+C56+C68+C69+C70+C74+C75+C76+C77+C78+C79+C80+C81+C82+C83+C84+C85+C86+C87+C88+C89+C90+C91+C92+C93+C95</f>
        <v>2548906.6</v>
      </c>
      <c r="D52" s="139">
        <f>D53+D54+D55+D56+D68+D69+D70+D74+D75+D76+D77+D78+D79+D80+D81+D82+D83+D84+D85+D86+D87+D88+D89+D90+D91+D92+D93+D95</f>
        <v>2482177.9</v>
      </c>
      <c r="E52" s="138">
        <f>D52-C52</f>
        <v>-66728.70000000019</v>
      </c>
      <c r="F52" s="146">
        <f>D52/C52*100</f>
        <v>97.38206570613454</v>
      </c>
      <c r="G52" s="139">
        <f>G53+G54+G55+G56+G68+G69+G70+G74+G75+G76+G77+G78+G79+G80+G81+G82+G83+G84+G85+G86+G87+G88+G89+G90+G91+G92+G93+G95</f>
        <v>2500788.6</v>
      </c>
      <c r="H52" s="139">
        <f>H53+H54+H55+H56+H68+H69+H70+H74+H75+H76+H77+H78+H79+H80+H81+H82+H83+H84+H85+H86+H87+H88+H89+H90+H91+H92+H93+H95</f>
        <v>2436032.1</v>
      </c>
      <c r="I52" s="138">
        <f>H52-G52</f>
        <v>-64756.5</v>
      </c>
      <c r="J52" s="146">
        <f>H52/G52*100</f>
        <v>97.4105568139586</v>
      </c>
      <c r="K52" s="139">
        <f>K53+K54+K55+K56+K68+K69+K70+K74+K75+K76+K77+K78+K79+K80+K81+K82+K83+K84+K85+K86+K87+K88+K89+K90+K91+K92+K93+K95</f>
        <v>48118.00000000001</v>
      </c>
      <c r="L52" s="139">
        <f>L53+L54+L55+L56+L68+L69+L70+L74+L75+L76+L77+L78+L79+L80+L81+L82+L83+L84+L85+L86+L87+L88+L89+L90+L91+L92+L93+L95</f>
        <v>46145.799999999996</v>
      </c>
      <c r="M52" s="138">
        <f t="shared" si="9"/>
        <v>-1972.2000000000116</v>
      </c>
      <c r="N52" s="146">
        <f t="shared" si="10"/>
        <v>95.90132590714491</v>
      </c>
    </row>
    <row r="53" spans="1:14" s="133" customFormat="1" ht="22.5" customHeight="1">
      <c r="A53" s="136" t="s">
        <v>188</v>
      </c>
      <c r="B53" s="132" t="s">
        <v>189</v>
      </c>
      <c r="C53" s="141">
        <f aca="true" t="shared" si="11" ref="C53:D56">G53+K53</f>
        <v>1119523.5</v>
      </c>
      <c r="D53" s="141">
        <f t="shared" si="11"/>
        <v>1117538.4000000001</v>
      </c>
      <c r="E53" s="143">
        <f aca="true" t="shared" si="12" ref="E53:E96">D53-C53</f>
        <v>-1985.0999999998603</v>
      </c>
      <c r="F53" s="244">
        <f aca="true" t="shared" si="13" ref="F53:F96">D53/C53*100</f>
        <v>99.8226834898955</v>
      </c>
      <c r="G53" s="142">
        <v>1104991.3</v>
      </c>
      <c r="H53" s="142">
        <v>1103191.3</v>
      </c>
      <c r="I53" s="143">
        <f aca="true" t="shared" si="14" ref="I53:I96">H53-G53</f>
        <v>-1800</v>
      </c>
      <c r="J53" s="244">
        <f aca="true" t="shared" si="15" ref="J53:J96">H53/G53*100</f>
        <v>99.83710278985907</v>
      </c>
      <c r="K53" s="141">
        <v>14532.2</v>
      </c>
      <c r="L53" s="141">
        <v>14347.1</v>
      </c>
      <c r="M53" s="143">
        <f t="shared" si="9"/>
        <v>-185.10000000000036</v>
      </c>
      <c r="N53" s="244">
        <f t="shared" si="10"/>
        <v>98.726276819752</v>
      </c>
    </row>
    <row r="54" spans="1:14" s="133" customFormat="1" ht="22.5" customHeight="1">
      <c r="A54" s="136" t="s">
        <v>190</v>
      </c>
      <c r="B54" s="132" t="s">
        <v>191</v>
      </c>
      <c r="C54" s="141">
        <f t="shared" si="11"/>
        <v>38466.3</v>
      </c>
      <c r="D54" s="141">
        <f t="shared" si="11"/>
        <v>38324.5</v>
      </c>
      <c r="E54" s="143">
        <f t="shared" si="12"/>
        <v>-141.8000000000029</v>
      </c>
      <c r="F54" s="244">
        <f t="shared" si="13"/>
        <v>99.63136563693415</v>
      </c>
      <c r="G54" s="142">
        <v>36044.9</v>
      </c>
      <c r="H54" s="142">
        <v>35962.2</v>
      </c>
      <c r="I54" s="143">
        <f t="shared" si="14"/>
        <v>-82.70000000000437</v>
      </c>
      <c r="J54" s="244">
        <f t="shared" si="15"/>
        <v>99.77056393553595</v>
      </c>
      <c r="K54" s="141">
        <v>2421.4</v>
      </c>
      <c r="L54" s="141">
        <v>2362.3</v>
      </c>
      <c r="M54" s="143">
        <f t="shared" si="9"/>
        <v>-59.09999999999991</v>
      </c>
      <c r="N54" s="244">
        <f t="shared" si="10"/>
        <v>97.55926323614437</v>
      </c>
    </row>
    <row r="55" spans="1:14" s="133" customFormat="1" ht="22.5" customHeight="1">
      <c r="A55" s="136" t="s">
        <v>192</v>
      </c>
      <c r="B55" s="132" t="s">
        <v>193</v>
      </c>
      <c r="C55" s="141">
        <f t="shared" si="11"/>
        <v>22354.4</v>
      </c>
      <c r="D55" s="141">
        <f t="shared" si="11"/>
        <v>21937.8</v>
      </c>
      <c r="E55" s="143">
        <f t="shared" si="12"/>
        <v>-416.6000000000022</v>
      </c>
      <c r="F55" s="244">
        <f t="shared" si="13"/>
        <v>98.13638478330887</v>
      </c>
      <c r="G55" s="142">
        <v>21962.2</v>
      </c>
      <c r="H55" s="142">
        <v>21565.7</v>
      </c>
      <c r="I55" s="143">
        <f t="shared" si="14"/>
        <v>-396.5</v>
      </c>
      <c r="J55" s="244">
        <f t="shared" si="15"/>
        <v>98.19462531076123</v>
      </c>
      <c r="K55" s="141">
        <v>392.2</v>
      </c>
      <c r="L55" s="141">
        <v>372.1</v>
      </c>
      <c r="M55" s="143">
        <f t="shared" si="9"/>
        <v>-20.099999999999966</v>
      </c>
      <c r="N55" s="244">
        <f t="shared" si="10"/>
        <v>94.87506374298827</v>
      </c>
    </row>
    <row r="56" spans="1:14" s="133" customFormat="1" ht="22.5" customHeight="1">
      <c r="A56" s="136" t="s">
        <v>194</v>
      </c>
      <c r="B56" s="132" t="s">
        <v>363</v>
      </c>
      <c r="C56" s="141">
        <f t="shared" si="11"/>
        <v>189810.6</v>
      </c>
      <c r="D56" s="141">
        <f>D57+D58+D59+D60+D61+D62+D63+D64+D65+D66+D67</f>
        <v>189483.70000000004</v>
      </c>
      <c r="E56" s="143">
        <f t="shared" si="12"/>
        <v>-326.8999999999651</v>
      </c>
      <c r="F56" s="244">
        <f t="shared" si="13"/>
        <v>99.82777568797529</v>
      </c>
      <c r="G56" s="141">
        <v>180845.6</v>
      </c>
      <c r="H56" s="141">
        <f>H57+H58+H59+H60+H61+H62+H63+H64+H65+H66+H67</f>
        <v>180845.50000000003</v>
      </c>
      <c r="I56" s="143">
        <f t="shared" si="14"/>
        <v>-0.09999999997671694</v>
      </c>
      <c r="J56" s="244">
        <f t="shared" si="15"/>
        <v>99.99994470421179</v>
      </c>
      <c r="K56" s="141">
        <v>8965</v>
      </c>
      <c r="L56" s="141">
        <f>L57+L58+L59+L60+L61+L62+L63+L64+L65+L66+L67</f>
        <v>8638.199999999999</v>
      </c>
      <c r="M56" s="143">
        <f t="shared" si="9"/>
        <v>-326.8000000000011</v>
      </c>
      <c r="N56" s="244">
        <f t="shared" si="10"/>
        <v>96.35471277189068</v>
      </c>
    </row>
    <row r="57" spans="1:14" s="133" customFormat="1" ht="22.5" customHeight="1">
      <c r="A57" s="136" t="s">
        <v>226</v>
      </c>
      <c r="B57" s="132" t="s">
        <v>227</v>
      </c>
      <c r="C57" s="141"/>
      <c r="D57" s="141">
        <f aca="true" t="shared" si="16" ref="D57:D95">H57+L57</f>
        <v>14614.699999999999</v>
      </c>
      <c r="E57" s="143">
        <f t="shared" si="12"/>
        <v>14614.699999999999</v>
      </c>
      <c r="F57" s="244"/>
      <c r="G57" s="142"/>
      <c r="H57" s="142">
        <v>14251.4</v>
      </c>
      <c r="I57" s="143">
        <f t="shared" si="14"/>
        <v>14251.4</v>
      </c>
      <c r="J57" s="244"/>
      <c r="K57" s="141"/>
      <c r="L57" s="141">
        <v>363.3</v>
      </c>
      <c r="M57" s="143">
        <f t="shared" si="9"/>
        <v>363.3</v>
      </c>
      <c r="N57" s="244"/>
    </row>
    <row r="58" spans="1:14" s="133" customFormat="1" ht="22.5" customHeight="1">
      <c r="A58" s="136" t="s">
        <v>228</v>
      </c>
      <c r="B58" s="132" t="s">
        <v>229</v>
      </c>
      <c r="C58" s="141"/>
      <c r="D58" s="141">
        <f t="shared" si="16"/>
        <v>75619.90000000001</v>
      </c>
      <c r="E58" s="143">
        <f t="shared" si="12"/>
        <v>75619.90000000001</v>
      </c>
      <c r="F58" s="244"/>
      <c r="G58" s="142"/>
      <c r="H58" s="142">
        <v>71833.1</v>
      </c>
      <c r="I58" s="143">
        <f t="shared" si="14"/>
        <v>71833.1</v>
      </c>
      <c r="J58" s="244"/>
      <c r="K58" s="141"/>
      <c r="L58" s="141">
        <v>3786.8</v>
      </c>
      <c r="M58" s="143">
        <f t="shared" si="9"/>
        <v>3786.8</v>
      </c>
      <c r="N58" s="244"/>
    </row>
    <row r="59" spans="1:14" s="133" customFormat="1" ht="22.5" customHeight="1">
      <c r="A59" s="136" t="s">
        <v>230</v>
      </c>
      <c r="B59" s="132" t="s">
        <v>231</v>
      </c>
      <c r="C59" s="141"/>
      <c r="D59" s="141">
        <f t="shared" si="16"/>
        <v>19778.1</v>
      </c>
      <c r="E59" s="143">
        <f t="shared" si="12"/>
        <v>19778.1</v>
      </c>
      <c r="F59" s="244"/>
      <c r="G59" s="142"/>
      <c r="H59" s="142">
        <v>18670.3</v>
      </c>
      <c r="I59" s="143">
        <f t="shared" si="14"/>
        <v>18670.3</v>
      </c>
      <c r="J59" s="244"/>
      <c r="K59" s="141"/>
      <c r="L59" s="141">
        <v>1107.8</v>
      </c>
      <c r="M59" s="143">
        <f t="shared" si="9"/>
        <v>1107.8</v>
      </c>
      <c r="N59" s="244"/>
    </row>
    <row r="60" spans="1:14" s="133" customFormat="1" ht="22.5" customHeight="1">
      <c r="A60" s="136" t="s">
        <v>232</v>
      </c>
      <c r="B60" s="132" t="s">
        <v>32</v>
      </c>
      <c r="C60" s="141"/>
      <c r="D60" s="141">
        <f t="shared" si="16"/>
        <v>51820.6</v>
      </c>
      <c r="E60" s="143">
        <f t="shared" si="12"/>
        <v>51820.6</v>
      </c>
      <c r="F60" s="244"/>
      <c r="G60" s="142"/>
      <c r="H60" s="142">
        <v>51790.6</v>
      </c>
      <c r="I60" s="143">
        <f t="shared" si="14"/>
        <v>51790.6</v>
      </c>
      <c r="J60" s="244"/>
      <c r="K60" s="141"/>
      <c r="L60" s="141">
        <v>30</v>
      </c>
      <c r="M60" s="143">
        <f t="shared" si="9"/>
        <v>30</v>
      </c>
      <c r="N60" s="244"/>
    </row>
    <row r="61" spans="1:14" s="133" customFormat="1" ht="22.5" customHeight="1">
      <c r="A61" s="136" t="s">
        <v>364</v>
      </c>
      <c r="B61" s="132" t="s">
        <v>365</v>
      </c>
      <c r="C61" s="141"/>
      <c r="D61" s="141">
        <f t="shared" si="16"/>
        <v>99.2</v>
      </c>
      <c r="E61" s="143">
        <f t="shared" si="12"/>
        <v>99.2</v>
      </c>
      <c r="F61" s="244"/>
      <c r="G61" s="142"/>
      <c r="H61" s="142">
        <v>99.2</v>
      </c>
      <c r="I61" s="143">
        <f t="shared" si="14"/>
        <v>99.2</v>
      </c>
      <c r="J61" s="244"/>
      <c r="K61" s="141"/>
      <c r="L61" s="141"/>
      <c r="M61" s="143">
        <f t="shared" si="9"/>
        <v>0</v>
      </c>
      <c r="N61" s="244"/>
    </row>
    <row r="62" spans="1:14" s="133" customFormat="1" ht="22.5" customHeight="1">
      <c r="A62" s="136" t="s">
        <v>233</v>
      </c>
      <c r="B62" s="132" t="s">
        <v>33</v>
      </c>
      <c r="C62" s="141"/>
      <c r="D62" s="141">
        <f t="shared" si="16"/>
        <v>20416.3</v>
      </c>
      <c r="E62" s="143">
        <f t="shared" si="12"/>
        <v>20416.3</v>
      </c>
      <c r="F62" s="244"/>
      <c r="G62" s="142"/>
      <c r="H62" s="142">
        <v>17189.7</v>
      </c>
      <c r="I62" s="143">
        <f t="shared" si="14"/>
        <v>17189.7</v>
      </c>
      <c r="J62" s="244"/>
      <c r="K62" s="141"/>
      <c r="L62" s="141">
        <v>3226.6</v>
      </c>
      <c r="M62" s="143">
        <f t="shared" si="9"/>
        <v>3226.6</v>
      </c>
      <c r="N62" s="244"/>
    </row>
    <row r="63" spans="1:14" s="133" customFormat="1" ht="22.5" customHeight="1">
      <c r="A63" s="136" t="s">
        <v>366</v>
      </c>
      <c r="B63" s="132" t="s">
        <v>367</v>
      </c>
      <c r="C63" s="141"/>
      <c r="D63" s="141">
        <f t="shared" si="16"/>
        <v>4198.7</v>
      </c>
      <c r="E63" s="143">
        <f t="shared" si="12"/>
        <v>4198.7</v>
      </c>
      <c r="F63" s="244"/>
      <c r="G63" s="142"/>
      <c r="H63" s="142">
        <v>4179.9</v>
      </c>
      <c r="I63" s="143">
        <f t="shared" si="14"/>
        <v>4179.9</v>
      </c>
      <c r="J63" s="244"/>
      <c r="K63" s="141"/>
      <c r="L63" s="141">
        <v>18.8</v>
      </c>
      <c r="M63" s="143">
        <f t="shared" si="9"/>
        <v>18.8</v>
      </c>
      <c r="N63" s="244"/>
    </row>
    <row r="64" spans="1:14" s="133" customFormat="1" ht="22.5" customHeight="1">
      <c r="A64" s="136" t="s">
        <v>368</v>
      </c>
      <c r="B64" s="132" t="s">
        <v>369</v>
      </c>
      <c r="C64" s="141"/>
      <c r="D64" s="141">
        <f t="shared" si="16"/>
        <v>663.7</v>
      </c>
      <c r="E64" s="143">
        <f t="shared" si="12"/>
        <v>663.7</v>
      </c>
      <c r="F64" s="244"/>
      <c r="G64" s="142"/>
      <c r="H64" s="142">
        <v>615.7</v>
      </c>
      <c r="I64" s="143">
        <f t="shared" si="14"/>
        <v>615.7</v>
      </c>
      <c r="J64" s="244"/>
      <c r="K64" s="141"/>
      <c r="L64" s="141">
        <v>48</v>
      </c>
      <c r="M64" s="143">
        <f t="shared" si="9"/>
        <v>48</v>
      </c>
      <c r="N64" s="244"/>
    </row>
    <row r="65" spans="1:14" s="133" customFormat="1" ht="22.5" customHeight="1">
      <c r="A65" s="136" t="s">
        <v>370</v>
      </c>
      <c r="B65" s="132" t="s">
        <v>371</v>
      </c>
      <c r="C65" s="141"/>
      <c r="D65" s="141">
        <f t="shared" si="16"/>
        <v>79.2</v>
      </c>
      <c r="E65" s="143">
        <f t="shared" si="12"/>
        <v>79.2</v>
      </c>
      <c r="F65" s="244"/>
      <c r="G65" s="142"/>
      <c r="H65" s="142">
        <v>79.2</v>
      </c>
      <c r="I65" s="143">
        <f t="shared" si="14"/>
        <v>79.2</v>
      </c>
      <c r="J65" s="244"/>
      <c r="K65" s="141"/>
      <c r="L65" s="141"/>
      <c r="M65" s="143">
        <f t="shared" si="9"/>
        <v>0</v>
      </c>
      <c r="N65" s="244"/>
    </row>
    <row r="66" spans="1:14" s="133" customFormat="1" ht="22.5" customHeight="1" hidden="1">
      <c r="A66" s="136" t="s">
        <v>372</v>
      </c>
      <c r="B66" s="132" t="s">
        <v>373</v>
      </c>
      <c r="C66" s="141"/>
      <c r="D66" s="141">
        <f t="shared" si="16"/>
        <v>0</v>
      </c>
      <c r="E66" s="143">
        <f t="shared" si="12"/>
        <v>0</v>
      </c>
      <c r="F66" s="244"/>
      <c r="G66" s="142"/>
      <c r="H66" s="142"/>
      <c r="I66" s="143">
        <f t="shared" si="14"/>
        <v>0</v>
      </c>
      <c r="J66" s="244"/>
      <c r="K66" s="141"/>
      <c r="L66" s="141"/>
      <c r="M66" s="143">
        <f t="shared" si="9"/>
        <v>0</v>
      </c>
      <c r="N66" s="244"/>
    </row>
    <row r="67" spans="1:14" s="133" customFormat="1" ht="22.5" customHeight="1">
      <c r="A67" s="136" t="s">
        <v>234</v>
      </c>
      <c r="B67" s="132" t="s">
        <v>235</v>
      </c>
      <c r="C67" s="141"/>
      <c r="D67" s="141">
        <f t="shared" si="16"/>
        <v>2193.3</v>
      </c>
      <c r="E67" s="143">
        <f t="shared" si="12"/>
        <v>2193.3</v>
      </c>
      <c r="F67" s="244"/>
      <c r="G67" s="142"/>
      <c r="H67" s="142">
        <v>2136.4</v>
      </c>
      <c r="I67" s="143">
        <f t="shared" si="14"/>
        <v>2136.4</v>
      </c>
      <c r="J67" s="244"/>
      <c r="K67" s="141"/>
      <c r="L67" s="141">
        <v>56.9</v>
      </c>
      <c r="M67" s="143">
        <f t="shared" si="9"/>
        <v>56.9</v>
      </c>
      <c r="N67" s="244"/>
    </row>
    <row r="68" spans="1:14" s="133" customFormat="1" ht="22.5" customHeight="1">
      <c r="A68" s="136" t="s">
        <v>195</v>
      </c>
      <c r="B68" s="132" t="s">
        <v>11</v>
      </c>
      <c r="C68" s="141">
        <f aca="true" t="shared" si="17" ref="C68:C95">G68+K68</f>
        <v>2077.2</v>
      </c>
      <c r="D68" s="141">
        <f t="shared" si="16"/>
        <v>2077.2</v>
      </c>
      <c r="E68" s="143">
        <f t="shared" si="12"/>
        <v>0</v>
      </c>
      <c r="F68" s="244">
        <f t="shared" si="13"/>
        <v>100</v>
      </c>
      <c r="G68" s="142">
        <v>1849.2</v>
      </c>
      <c r="H68" s="142">
        <v>1849.2</v>
      </c>
      <c r="I68" s="143">
        <f t="shared" si="14"/>
        <v>0</v>
      </c>
      <c r="J68" s="244">
        <f t="shared" si="15"/>
        <v>100</v>
      </c>
      <c r="K68" s="141">
        <v>228</v>
      </c>
      <c r="L68" s="141">
        <v>228</v>
      </c>
      <c r="M68" s="143">
        <f t="shared" si="9"/>
        <v>0</v>
      </c>
      <c r="N68" s="244">
        <f t="shared" si="10"/>
        <v>100</v>
      </c>
    </row>
    <row r="69" spans="1:14" s="133" customFormat="1" ht="22.5" customHeight="1">
      <c r="A69" s="136" t="s">
        <v>196</v>
      </c>
      <c r="B69" s="132" t="s">
        <v>197</v>
      </c>
      <c r="C69" s="141">
        <f t="shared" si="17"/>
        <v>139765.19999999998</v>
      </c>
      <c r="D69" s="141">
        <f t="shared" si="16"/>
        <v>139686.3</v>
      </c>
      <c r="E69" s="143">
        <f t="shared" si="12"/>
        <v>-78.89999999999418</v>
      </c>
      <c r="F69" s="244">
        <f t="shared" si="13"/>
        <v>99.94354817937513</v>
      </c>
      <c r="G69" s="142">
        <v>134123.3</v>
      </c>
      <c r="H69" s="142">
        <v>134123.3</v>
      </c>
      <c r="I69" s="143">
        <f t="shared" si="14"/>
        <v>0</v>
      </c>
      <c r="J69" s="244">
        <f t="shared" si="15"/>
        <v>100</v>
      </c>
      <c r="K69" s="141">
        <v>5641.9</v>
      </c>
      <c r="L69" s="141">
        <v>5563</v>
      </c>
      <c r="M69" s="143">
        <f t="shared" si="9"/>
        <v>-78.89999999999964</v>
      </c>
      <c r="N69" s="244">
        <f t="shared" si="10"/>
        <v>98.60153494390188</v>
      </c>
    </row>
    <row r="70" spans="1:14" s="133" customFormat="1" ht="22.5" customHeight="1">
      <c r="A70" s="136" t="s">
        <v>198</v>
      </c>
      <c r="B70" s="132" t="s">
        <v>35</v>
      </c>
      <c r="C70" s="141">
        <f t="shared" si="17"/>
        <v>587529</v>
      </c>
      <c r="D70" s="141">
        <f t="shared" si="16"/>
        <v>535048.6</v>
      </c>
      <c r="E70" s="143">
        <f t="shared" si="12"/>
        <v>-52480.40000000002</v>
      </c>
      <c r="F70" s="244">
        <f t="shared" si="13"/>
        <v>91.0676068755755</v>
      </c>
      <c r="G70" s="141">
        <v>571867.3</v>
      </c>
      <c r="H70" s="257">
        <v>520671</v>
      </c>
      <c r="I70" s="143">
        <f t="shared" si="14"/>
        <v>-51196.30000000005</v>
      </c>
      <c r="J70" s="244">
        <f t="shared" si="15"/>
        <v>91.04752098957223</v>
      </c>
      <c r="K70" s="141">
        <v>15661.7</v>
      </c>
      <c r="L70" s="141">
        <v>14377.6</v>
      </c>
      <c r="M70" s="143">
        <f t="shared" si="9"/>
        <v>-1284.1000000000004</v>
      </c>
      <c r="N70" s="244">
        <f t="shared" si="10"/>
        <v>91.80101776946307</v>
      </c>
    </row>
    <row r="71" spans="1:14" s="133" customFormat="1" ht="22.5" customHeight="1">
      <c r="A71" s="136" t="s">
        <v>34</v>
      </c>
      <c r="B71" s="132" t="s">
        <v>374</v>
      </c>
      <c r="C71" s="141"/>
      <c r="D71" s="141">
        <f t="shared" si="16"/>
        <v>4855.5</v>
      </c>
      <c r="E71" s="143">
        <f t="shared" si="12"/>
        <v>4855.5</v>
      </c>
      <c r="F71" s="244"/>
      <c r="G71" s="142"/>
      <c r="H71" s="142">
        <v>4545.8</v>
      </c>
      <c r="I71" s="143">
        <f t="shared" si="14"/>
        <v>4545.8</v>
      </c>
      <c r="J71" s="244"/>
      <c r="K71" s="141"/>
      <c r="L71" s="141">
        <v>309.7</v>
      </c>
      <c r="M71" s="143">
        <f t="shared" si="9"/>
        <v>309.7</v>
      </c>
      <c r="N71" s="244"/>
    </row>
    <row r="72" spans="1:14" s="133" customFormat="1" ht="30.75" customHeight="1">
      <c r="A72" s="136" t="s">
        <v>237</v>
      </c>
      <c r="B72" s="132" t="s">
        <v>238</v>
      </c>
      <c r="C72" s="141"/>
      <c r="D72" s="141">
        <f t="shared" si="16"/>
        <v>47127</v>
      </c>
      <c r="E72" s="143">
        <f t="shared" si="12"/>
        <v>47127</v>
      </c>
      <c r="F72" s="244"/>
      <c r="G72" s="142"/>
      <c r="H72" s="142">
        <v>46712.3</v>
      </c>
      <c r="I72" s="143">
        <f t="shared" si="14"/>
        <v>46712.3</v>
      </c>
      <c r="J72" s="244"/>
      <c r="K72" s="141"/>
      <c r="L72" s="141">
        <v>414.7</v>
      </c>
      <c r="M72" s="143">
        <f t="shared" si="9"/>
        <v>414.7</v>
      </c>
      <c r="N72" s="244"/>
    </row>
    <row r="73" spans="1:14" s="133" customFormat="1" ht="22.5" customHeight="1">
      <c r="A73" s="136" t="s">
        <v>375</v>
      </c>
      <c r="B73" s="132" t="s">
        <v>376</v>
      </c>
      <c r="C73" s="141"/>
      <c r="D73" s="141">
        <f t="shared" si="16"/>
        <v>39545.100000000006</v>
      </c>
      <c r="E73" s="143">
        <f t="shared" si="12"/>
        <v>39545.100000000006</v>
      </c>
      <c r="F73" s="244"/>
      <c r="G73" s="142"/>
      <c r="H73" s="142">
        <v>37919.3</v>
      </c>
      <c r="I73" s="143">
        <f t="shared" si="14"/>
        <v>37919.3</v>
      </c>
      <c r="J73" s="244"/>
      <c r="K73" s="141"/>
      <c r="L73" s="141">
        <v>1625.8</v>
      </c>
      <c r="M73" s="143">
        <f t="shared" si="9"/>
        <v>1625.8</v>
      </c>
      <c r="N73" s="244"/>
    </row>
    <row r="74" spans="1:14" s="133" customFormat="1" ht="30.75" customHeight="1" hidden="1">
      <c r="A74" s="136" t="s">
        <v>377</v>
      </c>
      <c r="B74" s="132" t="s">
        <v>383</v>
      </c>
      <c r="C74" s="141">
        <f t="shared" si="17"/>
        <v>0</v>
      </c>
      <c r="D74" s="141">
        <f t="shared" si="16"/>
        <v>0</v>
      </c>
      <c r="E74" s="143">
        <f t="shared" si="12"/>
        <v>0</v>
      </c>
      <c r="F74" s="244" t="e">
        <f t="shared" si="13"/>
        <v>#DIV/0!</v>
      </c>
      <c r="G74" s="142"/>
      <c r="H74" s="142"/>
      <c r="I74" s="143">
        <f t="shared" si="14"/>
        <v>0</v>
      </c>
      <c r="J74" s="244" t="e">
        <f t="shared" si="15"/>
        <v>#DIV/0!</v>
      </c>
      <c r="K74" s="141"/>
      <c r="L74" s="141"/>
      <c r="M74" s="143">
        <f t="shared" si="9"/>
        <v>0</v>
      </c>
      <c r="N74" s="244" t="e">
        <f t="shared" si="10"/>
        <v>#DIV/0!</v>
      </c>
    </row>
    <row r="75" spans="1:14" s="133" customFormat="1" ht="22.5" customHeight="1">
      <c r="A75" s="136" t="s">
        <v>378</v>
      </c>
      <c r="B75" s="132" t="s">
        <v>379</v>
      </c>
      <c r="C75" s="141">
        <f t="shared" si="17"/>
        <v>6269</v>
      </c>
      <c r="D75" s="141">
        <f t="shared" si="16"/>
        <v>6257.3</v>
      </c>
      <c r="E75" s="143">
        <f t="shared" si="12"/>
        <v>-11.699999999999818</v>
      </c>
      <c r="F75" s="244">
        <f t="shared" si="13"/>
        <v>99.81336736321582</v>
      </c>
      <c r="G75" s="142">
        <v>6100</v>
      </c>
      <c r="H75" s="142">
        <v>6096.3</v>
      </c>
      <c r="I75" s="143">
        <f t="shared" si="14"/>
        <v>-3.699999999999818</v>
      </c>
      <c r="J75" s="244">
        <f t="shared" si="15"/>
        <v>99.93934426229508</v>
      </c>
      <c r="K75" s="141">
        <v>169</v>
      </c>
      <c r="L75" s="141">
        <v>161</v>
      </c>
      <c r="M75" s="143">
        <f t="shared" si="9"/>
        <v>-8</v>
      </c>
      <c r="N75" s="244">
        <f t="shared" si="10"/>
        <v>95.26627218934911</v>
      </c>
    </row>
    <row r="76" spans="1:14" s="133" customFormat="1" ht="22.5" customHeight="1">
      <c r="A76" s="136" t="s">
        <v>380</v>
      </c>
      <c r="B76" s="132" t="s">
        <v>236</v>
      </c>
      <c r="C76" s="141">
        <f t="shared" si="17"/>
        <v>331294.3</v>
      </c>
      <c r="D76" s="141">
        <f t="shared" si="16"/>
        <v>331284.2</v>
      </c>
      <c r="E76" s="143">
        <f t="shared" si="12"/>
        <v>-10.099999999976717</v>
      </c>
      <c r="F76" s="244">
        <f t="shared" si="13"/>
        <v>99.99695135110989</v>
      </c>
      <c r="G76" s="142">
        <v>331212.3</v>
      </c>
      <c r="H76" s="142">
        <v>331212.3</v>
      </c>
      <c r="I76" s="143">
        <f t="shared" si="14"/>
        <v>0</v>
      </c>
      <c r="J76" s="244">
        <f t="shared" si="15"/>
        <v>100</v>
      </c>
      <c r="K76" s="141">
        <v>82</v>
      </c>
      <c r="L76" s="141">
        <v>71.9</v>
      </c>
      <c r="M76" s="143">
        <f t="shared" si="9"/>
        <v>-10.099999999999994</v>
      </c>
      <c r="N76" s="244">
        <f t="shared" si="10"/>
        <v>87.6829268292683</v>
      </c>
    </row>
    <row r="77" spans="1:14" s="133" customFormat="1" ht="30.75" customHeight="1" hidden="1">
      <c r="A77" s="136" t="s">
        <v>199</v>
      </c>
      <c r="B77" s="132" t="s">
        <v>200</v>
      </c>
      <c r="C77" s="141">
        <f t="shared" si="17"/>
        <v>0</v>
      </c>
      <c r="D77" s="141">
        <f t="shared" si="16"/>
        <v>0</v>
      </c>
      <c r="E77" s="143">
        <f t="shared" si="12"/>
        <v>0</v>
      </c>
      <c r="F77" s="244" t="e">
        <f t="shared" si="13"/>
        <v>#DIV/0!</v>
      </c>
      <c r="G77" s="142"/>
      <c r="H77" s="142"/>
      <c r="I77" s="143">
        <f t="shared" si="14"/>
        <v>0</v>
      </c>
      <c r="J77" s="244" t="e">
        <f t="shared" si="15"/>
        <v>#DIV/0!</v>
      </c>
      <c r="K77" s="141"/>
      <c r="L77" s="141"/>
      <c r="M77" s="143">
        <f t="shared" si="9"/>
        <v>0</v>
      </c>
      <c r="N77" s="244" t="e">
        <f t="shared" si="10"/>
        <v>#DIV/0!</v>
      </c>
    </row>
    <row r="78" spans="1:14" s="133" customFormat="1" ht="23.25" customHeight="1" hidden="1">
      <c r="A78" s="136" t="s">
        <v>201</v>
      </c>
      <c r="B78" s="132" t="s">
        <v>202</v>
      </c>
      <c r="C78" s="141">
        <f t="shared" si="17"/>
        <v>0</v>
      </c>
      <c r="D78" s="141">
        <f t="shared" si="16"/>
        <v>0</v>
      </c>
      <c r="E78" s="143">
        <f t="shared" si="12"/>
        <v>0</v>
      </c>
      <c r="F78" s="244" t="e">
        <f t="shared" si="13"/>
        <v>#DIV/0!</v>
      </c>
      <c r="G78" s="142"/>
      <c r="H78" s="142"/>
      <c r="I78" s="143">
        <f t="shared" si="14"/>
        <v>0</v>
      </c>
      <c r="J78" s="244" t="e">
        <f t="shared" si="15"/>
        <v>#DIV/0!</v>
      </c>
      <c r="K78" s="141"/>
      <c r="L78" s="141"/>
      <c r="M78" s="143">
        <f t="shared" si="9"/>
        <v>0</v>
      </c>
      <c r="N78" s="244" t="e">
        <f t="shared" si="10"/>
        <v>#DIV/0!</v>
      </c>
    </row>
    <row r="79" spans="1:14" s="133" customFormat="1" ht="23.25" customHeight="1" hidden="1">
      <c r="A79" s="136" t="s">
        <v>381</v>
      </c>
      <c r="B79" s="132" t="s">
        <v>382</v>
      </c>
      <c r="C79" s="141">
        <f t="shared" si="17"/>
        <v>0</v>
      </c>
      <c r="D79" s="141">
        <f t="shared" si="16"/>
        <v>0</v>
      </c>
      <c r="E79" s="143">
        <f t="shared" si="12"/>
        <v>0</v>
      </c>
      <c r="F79" s="244" t="e">
        <f t="shared" si="13"/>
        <v>#DIV/0!</v>
      </c>
      <c r="G79" s="142"/>
      <c r="H79" s="142"/>
      <c r="I79" s="143">
        <f t="shared" si="14"/>
        <v>0</v>
      </c>
      <c r="J79" s="244" t="e">
        <f t="shared" si="15"/>
        <v>#DIV/0!</v>
      </c>
      <c r="K79" s="141"/>
      <c r="L79" s="141"/>
      <c r="M79" s="143">
        <f t="shared" si="9"/>
        <v>0</v>
      </c>
      <c r="N79" s="244" t="e">
        <f t="shared" si="10"/>
        <v>#DIV/0!</v>
      </c>
    </row>
    <row r="80" spans="1:14" s="133" customFormat="1" ht="23.25" customHeight="1" hidden="1">
      <c r="A80" s="136" t="s">
        <v>384</v>
      </c>
      <c r="B80" s="132" t="s">
        <v>385</v>
      </c>
      <c r="C80" s="141">
        <f t="shared" si="17"/>
        <v>0</v>
      </c>
      <c r="D80" s="141">
        <f t="shared" si="16"/>
        <v>0</v>
      </c>
      <c r="E80" s="143">
        <f t="shared" si="12"/>
        <v>0</v>
      </c>
      <c r="F80" s="244" t="e">
        <f t="shared" si="13"/>
        <v>#DIV/0!</v>
      </c>
      <c r="G80" s="142"/>
      <c r="H80" s="142"/>
      <c r="I80" s="143">
        <f t="shared" si="14"/>
        <v>0</v>
      </c>
      <c r="J80" s="244" t="e">
        <f t="shared" si="15"/>
        <v>#DIV/0!</v>
      </c>
      <c r="K80" s="141"/>
      <c r="L80" s="141"/>
      <c r="M80" s="143">
        <f t="shared" si="9"/>
        <v>0</v>
      </c>
      <c r="N80" s="244" t="e">
        <f t="shared" si="10"/>
        <v>#DIV/0!</v>
      </c>
    </row>
    <row r="81" spans="1:14" s="133" customFormat="1" ht="23.25" customHeight="1" hidden="1">
      <c r="A81" s="136" t="s">
        <v>218</v>
      </c>
      <c r="B81" s="132" t="s">
        <v>219</v>
      </c>
      <c r="C81" s="141">
        <f t="shared" si="17"/>
        <v>0</v>
      </c>
      <c r="D81" s="141">
        <f t="shared" si="16"/>
        <v>0</v>
      </c>
      <c r="E81" s="143">
        <f t="shared" si="12"/>
        <v>0</v>
      </c>
      <c r="F81" s="244" t="e">
        <f t="shared" si="13"/>
        <v>#DIV/0!</v>
      </c>
      <c r="G81" s="142"/>
      <c r="H81" s="142"/>
      <c r="I81" s="143">
        <f t="shared" si="14"/>
        <v>0</v>
      </c>
      <c r="J81" s="244" t="e">
        <f t="shared" si="15"/>
        <v>#DIV/0!</v>
      </c>
      <c r="K81" s="141"/>
      <c r="L81" s="141"/>
      <c r="M81" s="143">
        <f t="shared" si="9"/>
        <v>0</v>
      </c>
      <c r="N81" s="244" t="e">
        <f t="shared" si="10"/>
        <v>#DIV/0!</v>
      </c>
    </row>
    <row r="82" spans="1:14" s="133" customFormat="1" ht="23.25" customHeight="1" hidden="1">
      <c r="A82" s="136" t="s">
        <v>220</v>
      </c>
      <c r="B82" s="132" t="s">
        <v>221</v>
      </c>
      <c r="C82" s="141">
        <f t="shared" si="17"/>
        <v>0</v>
      </c>
      <c r="D82" s="141">
        <f t="shared" si="16"/>
        <v>0</v>
      </c>
      <c r="E82" s="143">
        <f t="shared" si="12"/>
        <v>0</v>
      </c>
      <c r="F82" s="244" t="e">
        <f t="shared" si="13"/>
        <v>#DIV/0!</v>
      </c>
      <c r="G82" s="142"/>
      <c r="H82" s="142"/>
      <c r="I82" s="143">
        <f t="shared" si="14"/>
        <v>0</v>
      </c>
      <c r="J82" s="244" t="e">
        <f t="shared" si="15"/>
        <v>#DIV/0!</v>
      </c>
      <c r="K82" s="141"/>
      <c r="L82" s="141"/>
      <c r="M82" s="143">
        <f t="shared" si="9"/>
        <v>0</v>
      </c>
      <c r="N82" s="244" t="e">
        <f t="shared" si="10"/>
        <v>#DIV/0!</v>
      </c>
    </row>
    <row r="83" spans="1:14" s="133" customFormat="1" ht="23.25" customHeight="1" hidden="1">
      <c r="A83" s="136" t="s">
        <v>222</v>
      </c>
      <c r="B83" s="132" t="s">
        <v>223</v>
      </c>
      <c r="C83" s="141">
        <f t="shared" si="17"/>
        <v>0</v>
      </c>
      <c r="D83" s="141">
        <f t="shared" si="16"/>
        <v>0</v>
      </c>
      <c r="E83" s="143">
        <f t="shared" si="12"/>
        <v>0</v>
      </c>
      <c r="F83" s="244" t="e">
        <f t="shared" si="13"/>
        <v>#DIV/0!</v>
      </c>
      <c r="G83" s="142"/>
      <c r="H83" s="142"/>
      <c r="I83" s="143">
        <f t="shared" si="14"/>
        <v>0</v>
      </c>
      <c r="J83" s="244" t="e">
        <f t="shared" si="15"/>
        <v>#DIV/0!</v>
      </c>
      <c r="K83" s="141"/>
      <c r="L83" s="141"/>
      <c r="M83" s="143">
        <f t="shared" si="9"/>
        <v>0</v>
      </c>
      <c r="N83" s="244" t="e">
        <f t="shared" si="10"/>
        <v>#DIV/0!</v>
      </c>
    </row>
    <row r="84" spans="1:14" s="133" customFormat="1" ht="23.25" customHeight="1" hidden="1">
      <c r="A84" s="136" t="s">
        <v>386</v>
      </c>
      <c r="B84" s="132" t="s">
        <v>387</v>
      </c>
      <c r="C84" s="141">
        <f t="shared" si="17"/>
        <v>0</v>
      </c>
      <c r="D84" s="141">
        <f t="shared" si="16"/>
        <v>0</v>
      </c>
      <c r="E84" s="143">
        <f t="shared" si="12"/>
        <v>0</v>
      </c>
      <c r="F84" s="244" t="e">
        <f t="shared" si="13"/>
        <v>#DIV/0!</v>
      </c>
      <c r="G84" s="142"/>
      <c r="H84" s="142"/>
      <c r="I84" s="143">
        <f t="shared" si="14"/>
        <v>0</v>
      </c>
      <c r="J84" s="244" t="e">
        <f t="shared" si="15"/>
        <v>#DIV/0!</v>
      </c>
      <c r="K84" s="141"/>
      <c r="L84" s="141"/>
      <c r="M84" s="143">
        <f t="shared" si="9"/>
        <v>0</v>
      </c>
      <c r="N84" s="244" t="e">
        <f t="shared" si="10"/>
        <v>#DIV/0!</v>
      </c>
    </row>
    <row r="85" spans="1:14" s="133" customFormat="1" ht="22.5" customHeight="1" hidden="1">
      <c r="A85" s="136" t="s">
        <v>203</v>
      </c>
      <c r="B85" s="132" t="s">
        <v>204</v>
      </c>
      <c r="C85" s="141">
        <f t="shared" si="17"/>
        <v>0</v>
      </c>
      <c r="D85" s="141">
        <f t="shared" si="16"/>
        <v>0</v>
      </c>
      <c r="E85" s="143">
        <f t="shared" si="12"/>
        <v>0</v>
      </c>
      <c r="F85" s="244" t="e">
        <f t="shared" si="13"/>
        <v>#DIV/0!</v>
      </c>
      <c r="G85" s="142"/>
      <c r="H85" s="142"/>
      <c r="I85" s="143">
        <f t="shared" si="14"/>
        <v>0</v>
      </c>
      <c r="J85" s="244" t="e">
        <f t="shared" si="15"/>
        <v>#DIV/0!</v>
      </c>
      <c r="K85" s="141"/>
      <c r="L85" s="141"/>
      <c r="M85" s="143">
        <f t="shared" si="9"/>
        <v>0</v>
      </c>
      <c r="N85" s="244" t="e">
        <f t="shared" si="10"/>
        <v>#DIV/0!</v>
      </c>
    </row>
    <row r="86" spans="1:14" s="133" customFormat="1" ht="22.5" customHeight="1" hidden="1">
      <c r="A86" s="136" t="s">
        <v>388</v>
      </c>
      <c r="B86" s="132" t="s">
        <v>389</v>
      </c>
      <c r="C86" s="141">
        <f t="shared" si="17"/>
        <v>0</v>
      </c>
      <c r="D86" s="141">
        <f t="shared" si="16"/>
        <v>0</v>
      </c>
      <c r="E86" s="143">
        <f t="shared" si="12"/>
        <v>0</v>
      </c>
      <c r="F86" s="244" t="e">
        <f t="shared" si="13"/>
        <v>#DIV/0!</v>
      </c>
      <c r="G86" s="142"/>
      <c r="H86" s="142"/>
      <c r="I86" s="143">
        <f t="shared" si="14"/>
        <v>0</v>
      </c>
      <c r="J86" s="244" t="e">
        <f t="shared" si="15"/>
        <v>#DIV/0!</v>
      </c>
      <c r="K86" s="141"/>
      <c r="L86" s="141"/>
      <c r="M86" s="143">
        <f t="shared" si="9"/>
        <v>0</v>
      </c>
      <c r="N86" s="244" t="e">
        <f t="shared" si="10"/>
        <v>#DIV/0!</v>
      </c>
    </row>
    <row r="87" spans="1:14" s="133" customFormat="1" ht="22.5" customHeight="1" hidden="1">
      <c r="A87" s="136" t="s">
        <v>205</v>
      </c>
      <c r="B87" s="132" t="s">
        <v>206</v>
      </c>
      <c r="C87" s="141">
        <f t="shared" si="17"/>
        <v>0</v>
      </c>
      <c r="D87" s="141">
        <f t="shared" si="16"/>
        <v>0</v>
      </c>
      <c r="E87" s="143">
        <f t="shared" si="12"/>
        <v>0</v>
      </c>
      <c r="F87" s="244" t="e">
        <f t="shared" si="13"/>
        <v>#DIV/0!</v>
      </c>
      <c r="G87" s="142"/>
      <c r="H87" s="142"/>
      <c r="I87" s="143">
        <f t="shared" si="14"/>
        <v>0</v>
      </c>
      <c r="J87" s="244" t="e">
        <f t="shared" si="15"/>
        <v>#DIV/0!</v>
      </c>
      <c r="K87" s="141"/>
      <c r="L87" s="141"/>
      <c r="M87" s="143">
        <f t="shared" si="9"/>
        <v>0</v>
      </c>
      <c r="N87" s="244" t="e">
        <f t="shared" si="10"/>
        <v>#DIV/0!</v>
      </c>
    </row>
    <row r="88" spans="1:14" s="133" customFormat="1" ht="22.5" customHeight="1" hidden="1">
      <c r="A88" s="136" t="s">
        <v>390</v>
      </c>
      <c r="B88" s="132" t="s">
        <v>391</v>
      </c>
      <c r="C88" s="141">
        <f t="shared" si="17"/>
        <v>0</v>
      </c>
      <c r="D88" s="141">
        <f t="shared" si="16"/>
        <v>0</v>
      </c>
      <c r="E88" s="143">
        <f t="shared" si="12"/>
        <v>0</v>
      </c>
      <c r="F88" s="244" t="e">
        <f t="shared" si="13"/>
        <v>#DIV/0!</v>
      </c>
      <c r="G88" s="142"/>
      <c r="H88" s="142"/>
      <c r="I88" s="143">
        <f t="shared" si="14"/>
        <v>0</v>
      </c>
      <c r="J88" s="244" t="e">
        <f t="shared" si="15"/>
        <v>#DIV/0!</v>
      </c>
      <c r="K88" s="141"/>
      <c r="L88" s="141"/>
      <c r="M88" s="143">
        <f t="shared" si="9"/>
        <v>0</v>
      </c>
      <c r="N88" s="244" t="e">
        <f t="shared" si="10"/>
        <v>#DIV/0!</v>
      </c>
    </row>
    <row r="89" spans="1:14" s="133" customFormat="1" ht="22.5" customHeight="1" hidden="1">
      <c r="A89" s="136" t="s">
        <v>207</v>
      </c>
      <c r="B89" s="132" t="s">
        <v>208</v>
      </c>
      <c r="C89" s="141"/>
      <c r="D89" s="141"/>
      <c r="E89" s="143"/>
      <c r="F89" s="244"/>
      <c r="G89" s="142"/>
      <c r="H89" s="142"/>
      <c r="I89" s="143">
        <f t="shared" si="14"/>
        <v>0</v>
      </c>
      <c r="J89" s="244" t="e">
        <f t="shared" si="15"/>
        <v>#DIV/0!</v>
      </c>
      <c r="K89" s="141"/>
      <c r="L89" s="141"/>
      <c r="M89" s="143">
        <f t="shared" si="9"/>
        <v>0</v>
      </c>
      <c r="N89" s="244" t="e">
        <f t="shared" si="10"/>
        <v>#DIV/0!</v>
      </c>
    </row>
    <row r="90" spans="1:14" s="133" customFormat="1" ht="22.5" customHeight="1" hidden="1">
      <c r="A90" s="136" t="s">
        <v>392</v>
      </c>
      <c r="B90" s="132" t="s">
        <v>393</v>
      </c>
      <c r="C90" s="141">
        <f t="shared" si="17"/>
        <v>0</v>
      </c>
      <c r="D90" s="141">
        <f t="shared" si="16"/>
        <v>0</v>
      </c>
      <c r="E90" s="143">
        <f t="shared" si="12"/>
        <v>0</v>
      </c>
      <c r="F90" s="244" t="e">
        <f t="shared" si="13"/>
        <v>#DIV/0!</v>
      </c>
      <c r="G90" s="142"/>
      <c r="H90" s="142"/>
      <c r="I90" s="143">
        <f t="shared" si="14"/>
        <v>0</v>
      </c>
      <c r="J90" s="244" t="e">
        <f t="shared" si="15"/>
        <v>#DIV/0!</v>
      </c>
      <c r="K90" s="141"/>
      <c r="L90" s="141"/>
      <c r="M90" s="143">
        <f t="shared" si="9"/>
        <v>0</v>
      </c>
      <c r="N90" s="244" t="e">
        <f t="shared" si="10"/>
        <v>#DIV/0!</v>
      </c>
    </row>
    <row r="91" spans="1:14" s="133" customFormat="1" ht="22.5" customHeight="1">
      <c r="A91" s="136" t="s">
        <v>209</v>
      </c>
      <c r="B91" s="132" t="s">
        <v>210</v>
      </c>
      <c r="C91" s="141">
        <f t="shared" si="17"/>
        <v>29458.1</v>
      </c>
      <c r="D91" s="141">
        <f t="shared" si="16"/>
        <v>29458.1</v>
      </c>
      <c r="E91" s="143">
        <f t="shared" si="12"/>
        <v>0</v>
      </c>
      <c r="F91" s="244">
        <f t="shared" si="13"/>
        <v>100</v>
      </c>
      <c r="G91" s="142">
        <v>29458.1</v>
      </c>
      <c r="H91" s="142">
        <v>29458.1</v>
      </c>
      <c r="I91" s="143">
        <f t="shared" si="14"/>
        <v>0</v>
      </c>
      <c r="J91" s="244">
        <f t="shared" si="15"/>
        <v>100</v>
      </c>
      <c r="K91" s="141"/>
      <c r="L91" s="141"/>
      <c r="M91" s="143"/>
      <c r="N91" s="244"/>
    </row>
    <row r="92" spans="1:14" s="133" customFormat="1" ht="22.5" customHeight="1" hidden="1">
      <c r="A92" s="136" t="s">
        <v>211</v>
      </c>
      <c r="B92" s="132" t="s">
        <v>212</v>
      </c>
      <c r="C92" s="141">
        <f t="shared" si="17"/>
        <v>0</v>
      </c>
      <c r="D92" s="141">
        <f t="shared" si="16"/>
        <v>0</v>
      </c>
      <c r="E92" s="143">
        <f t="shared" si="12"/>
        <v>0</v>
      </c>
      <c r="F92" s="244" t="e">
        <f t="shared" si="13"/>
        <v>#DIV/0!</v>
      </c>
      <c r="G92" s="142"/>
      <c r="H92" s="142"/>
      <c r="I92" s="143">
        <f t="shared" si="14"/>
        <v>0</v>
      </c>
      <c r="J92" s="244" t="e">
        <f t="shared" si="15"/>
        <v>#DIV/0!</v>
      </c>
      <c r="K92" s="141"/>
      <c r="L92" s="141"/>
      <c r="M92" s="143">
        <f>L92-K92</f>
        <v>0</v>
      </c>
      <c r="N92" s="244" t="e">
        <f>L92/K92*100</f>
        <v>#DIV/0!</v>
      </c>
    </row>
    <row r="93" spans="1:14" s="133" customFormat="1" ht="22.5" customHeight="1">
      <c r="A93" s="136" t="s">
        <v>213</v>
      </c>
      <c r="B93" s="132" t="s">
        <v>261</v>
      </c>
      <c r="C93" s="141">
        <f t="shared" si="17"/>
        <v>82359</v>
      </c>
      <c r="D93" s="141">
        <f t="shared" si="16"/>
        <v>71081.8</v>
      </c>
      <c r="E93" s="143">
        <f t="shared" si="12"/>
        <v>-11277.199999999997</v>
      </c>
      <c r="F93" s="244">
        <f t="shared" si="13"/>
        <v>86.30726453696622</v>
      </c>
      <c r="G93" s="142">
        <f>14985.7+67348.7</f>
        <v>82334.4</v>
      </c>
      <c r="H93" s="142">
        <f>14985.7+56071.5</f>
        <v>71057.2</v>
      </c>
      <c r="I93" s="143">
        <f t="shared" si="14"/>
        <v>-11277.199999999997</v>
      </c>
      <c r="J93" s="244">
        <f t="shared" si="15"/>
        <v>86.30317340018267</v>
      </c>
      <c r="K93" s="141">
        <v>24.6</v>
      </c>
      <c r="L93" s="141">
        <v>24.6</v>
      </c>
      <c r="M93" s="143">
        <f>L93-K93</f>
        <v>0</v>
      </c>
      <c r="N93" s="244">
        <f>L93/K93*100</f>
        <v>100</v>
      </c>
    </row>
    <row r="94" spans="1:14" s="133" customFormat="1" ht="22.5" customHeight="1" hidden="1">
      <c r="A94" s="136" t="s">
        <v>262</v>
      </c>
      <c r="B94" s="132" t="s">
        <v>263</v>
      </c>
      <c r="C94" s="141">
        <f t="shared" si="17"/>
        <v>0</v>
      </c>
      <c r="D94" s="141">
        <f t="shared" si="16"/>
        <v>0</v>
      </c>
      <c r="E94" s="143">
        <f t="shared" si="12"/>
        <v>0</v>
      </c>
      <c r="F94" s="244" t="e">
        <f t="shared" si="13"/>
        <v>#DIV/0!</v>
      </c>
      <c r="G94" s="142"/>
      <c r="H94" s="142"/>
      <c r="I94" s="143">
        <f t="shared" si="14"/>
        <v>0</v>
      </c>
      <c r="J94" s="244" t="e">
        <f t="shared" si="15"/>
        <v>#DIV/0!</v>
      </c>
      <c r="K94" s="141"/>
      <c r="L94" s="141"/>
      <c r="M94" s="143">
        <f t="shared" si="9"/>
        <v>0</v>
      </c>
      <c r="N94" s="244"/>
    </row>
    <row r="95" spans="1:14" s="133" customFormat="1" ht="22.5" customHeight="1" hidden="1">
      <c r="A95" s="136" t="s">
        <v>214</v>
      </c>
      <c r="B95" s="132" t="s">
        <v>215</v>
      </c>
      <c r="C95" s="141">
        <f t="shared" si="17"/>
        <v>0</v>
      </c>
      <c r="D95" s="141">
        <f t="shared" si="16"/>
        <v>0</v>
      </c>
      <c r="E95" s="143">
        <f t="shared" si="12"/>
        <v>0</v>
      </c>
      <c r="F95" s="244" t="e">
        <f t="shared" si="13"/>
        <v>#DIV/0!</v>
      </c>
      <c r="G95" s="142"/>
      <c r="H95" s="142"/>
      <c r="I95" s="143">
        <f t="shared" si="14"/>
        <v>0</v>
      </c>
      <c r="J95" s="244" t="e">
        <f t="shared" si="15"/>
        <v>#DIV/0!</v>
      </c>
      <c r="K95" s="141"/>
      <c r="L95" s="141"/>
      <c r="M95" s="143">
        <f t="shared" si="9"/>
        <v>0</v>
      </c>
      <c r="N95" s="244" t="e">
        <f t="shared" si="10"/>
        <v>#DIV/0!</v>
      </c>
    </row>
    <row r="96" spans="1:14" s="131" customFormat="1" ht="22.5" customHeight="1">
      <c r="A96" s="135" t="s">
        <v>216</v>
      </c>
      <c r="B96" s="130" t="s">
        <v>217</v>
      </c>
      <c r="C96" s="139">
        <f>G96+K96</f>
        <v>450733.7</v>
      </c>
      <c r="D96" s="139">
        <f>H96+L96</f>
        <v>364355.6</v>
      </c>
      <c r="E96" s="138">
        <f t="shared" si="12"/>
        <v>-86378.10000000003</v>
      </c>
      <c r="F96" s="146">
        <f t="shared" si="13"/>
        <v>80.83611232086706</v>
      </c>
      <c r="G96" s="148">
        <v>450733.7</v>
      </c>
      <c r="H96" s="140">
        <v>364151.1</v>
      </c>
      <c r="I96" s="138">
        <f t="shared" si="14"/>
        <v>-86582.60000000003</v>
      </c>
      <c r="J96" s="146">
        <f t="shared" si="15"/>
        <v>80.79074185045404</v>
      </c>
      <c r="K96" s="139"/>
      <c r="L96" s="139">
        <v>204.5</v>
      </c>
      <c r="M96" s="138">
        <f>L96-K96</f>
        <v>204.5</v>
      </c>
      <c r="N96" s="244"/>
    </row>
    <row r="97" spans="1:14" s="133" customFormat="1" ht="17.25" customHeight="1">
      <c r="A97" s="136" t="s">
        <v>216</v>
      </c>
      <c r="B97" s="132"/>
      <c r="C97" s="141"/>
      <c r="D97" s="142"/>
      <c r="E97" s="138"/>
      <c r="F97" s="146"/>
      <c r="G97" s="142"/>
      <c r="H97" s="142"/>
      <c r="I97" s="138"/>
      <c r="J97" s="146"/>
      <c r="K97" s="141"/>
      <c r="L97" s="141"/>
      <c r="M97" s="138"/>
      <c r="N97" s="146"/>
    </row>
    <row r="98" spans="1:14" s="131" customFormat="1" ht="22.5" customHeight="1">
      <c r="A98" s="134"/>
      <c r="B98" s="130" t="s">
        <v>2</v>
      </c>
      <c r="C98" s="139">
        <f>C99+C143</f>
        <v>5903042.6</v>
      </c>
      <c r="D98" s="139">
        <f>D99+D143</f>
        <v>5629254</v>
      </c>
      <c r="E98" s="138">
        <f>D98-C98</f>
        <v>-273788.5999999996</v>
      </c>
      <c r="F98" s="146">
        <f>D98/C98*100</f>
        <v>95.3619070951648</v>
      </c>
      <c r="G98" s="139">
        <f>G99+G143</f>
        <v>5688915.100000001</v>
      </c>
      <c r="H98" s="139">
        <f>H99+H143</f>
        <v>5417042.2</v>
      </c>
      <c r="I98" s="138">
        <f>H98-G98</f>
        <v>-271872.9000000004</v>
      </c>
      <c r="J98" s="146">
        <f>H98/G98*100</f>
        <v>95.22100619852807</v>
      </c>
      <c r="K98" s="139">
        <f>K99+K143</f>
        <v>214127.49999999997</v>
      </c>
      <c r="L98" s="139">
        <f>L99+L143</f>
        <v>212211.8</v>
      </c>
      <c r="M98" s="138">
        <f aca="true" t="shared" si="18" ref="M98:M142">L98-K98</f>
        <v>-1915.6999999999825</v>
      </c>
      <c r="N98" s="146">
        <f aca="true" t="shared" si="19" ref="N98:N142">L98/K98*100</f>
        <v>99.10534611388076</v>
      </c>
    </row>
    <row r="99" spans="1:14" s="131" customFormat="1" ht="22.5" customHeight="1">
      <c r="A99" s="135"/>
      <c r="B99" s="130" t="s">
        <v>187</v>
      </c>
      <c r="C99" s="139">
        <f>C100+C101+C102+C103+C115+C116+C117+C121+C122+C123+C124+C125+C126+C127+C128+C129+C130+C131+C132+C133+C134+C135+C136+C137+C138+C139+C140+C142</f>
        <v>5229939.899999999</v>
      </c>
      <c r="D99" s="139">
        <f>D100+D101+D102+D103+D115+D116+D117+D121+D122+D123+D124+D125+D126+D127+D128+D129+D130+D131+D132+D133+D134+D135+D136+D137+D138+D139+D140+D142</f>
        <v>5074984.5</v>
      </c>
      <c r="E99" s="138">
        <f>D99-C99</f>
        <v>-154955.39999999944</v>
      </c>
      <c r="F99" s="146">
        <f>D99/C99*100</f>
        <v>97.03714759704984</v>
      </c>
      <c r="G99" s="139">
        <f>G100+G101+G102+G103+G115+G116+G117+G121+G122+G123+G124+G125+G126+G127+G128+G129+G130+G131+G132+G133+G134+G135+G136+G137+G138+G139+G140+G142</f>
        <v>5021679.100000001</v>
      </c>
      <c r="H99" s="139">
        <f>H100+H101+H102+H103+H115+H116+H117+H121+H122+H123+H124+H125+H126+H127+H128+H129+H130+H131+H132+H133+H134+H135+H136+H137+H138+H139+H140+H142</f>
        <v>4869316.7</v>
      </c>
      <c r="I99" s="138">
        <f>H99-G99</f>
        <v>-152362.40000000037</v>
      </c>
      <c r="J99" s="146">
        <f>H99/G99*100</f>
        <v>96.96590727989766</v>
      </c>
      <c r="K99" s="139">
        <f>K100+K101+K102+K103+K115+K116+K117+K121+K122+K123+K124+K125+K126+K127+K128+K129+K130+K131+K132+K133+K134+K135+K136+K137+K138+K139+K140+K142</f>
        <v>208260.79999999996</v>
      </c>
      <c r="L99" s="139">
        <f>L100+L101+L102+L103+L115+L116+L117+L121+L122+L123+L124+L125+L126+L127+L128+L129+L130+L131+L132+L133+L134+L135+L136+L137+L138+L139+L140+L142</f>
        <v>205667.8</v>
      </c>
      <c r="M99" s="138">
        <f t="shared" si="18"/>
        <v>-2592.999999999971</v>
      </c>
      <c r="N99" s="146">
        <f t="shared" si="19"/>
        <v>98.75492651521554</v>
      </c>
    </row>
    <row r="100" spans="1:14" s="133" customFormat="1" ht="22.5" customHeight="1">
      <c r="A100" s="136" t="s">
        <v>188</v>
      </c>
      <c r="B100" s="132" t="s">
        <v>189</v>
      </c>
      <c r="C100" s="141">
        <f aca="true" t="shared" si="20" ref="C100:D103">G100+K100</f>
        <v>3283100.6999999997</v>
      </c>
      <c r="D100" s="141">
        <f t="shared" si="20"/>
        <v>3274796.8</v>
      </c>
      <c r="E100" s="143">
        <f aca="true" t="shared" si="21" ref="E100:E143">D100-C100</f>
        <v>-8303.899999999907</v>
      </c>
      <c r="F100" s="244">
        <f aca="true" t="shared" si="22" ref="F100:F143">D100/C100*100</f>
        <v>99.74707141940544</v>
      </c>
      <c r="G100" s="142">
        <v>3145933.9</v>
      </c>
      <c r="H100" s="142">
        <v>3137456.3</v>
      </c>
      <c r="I100" s="143">
        <f aca="true" t="shared" si="23" ref="I100:I143">H100-G100</f>
        <v>-8477.600000000093</v>
      </c>
      <c r="J100" s="244">
        <f aca="true" t="shared" si="24" ref="J100:J143">H100/G100*100</f>
        <v>99.73052199221351</v>
      </c>
      <c r="K100" s="141">
        <v>137166.8</v>
      </c>
      <c r="L100" s="141">
        <v>137340.5</v>
      </c>
      <c r="M100" s="143">
        <f t="shared" si="18"/>
        <v>173.70000000001164</v>
      </c>
      <c r="N100" s="244">
        <f t="shared" si="19"/>
        <v>100.12663414178942</v>
      </c>
    </row>
    <row r="101" spans="1:14" s="133" customFormat="1" ht="22.5" customHeight="1">
      <c r="A101" s="136" t="s">
        <v>190</v>
      </c>
      <c r="B101" s="132" t="s">
        <v>191</v>
      </c>
      <c r="C101" s="141">
        <f t="shared" si="20"/>
        <v>115512.7</v>
      </c>
      <c r="D101" s="141">
        <f t="shared" si="20"/>
        <v>115064.1</v>
      </c>
      <c r="E101" s="143">
        <f t="shared" si="21"/>
        <v>-448.59999999999127</v>
      </c>
      <c r="F101" s="244">
        <f t="shared" si="22"/>
        <v>99.61164443390209</v>
      </c>
      <c r="G101" s="142">
        <v>115250.5</v>
      </c>
      <c r="H101" s="142">
        <v>114811</v>
      </c>
      <c r="I101" s="143">
        <f t="shared" si="23"/>
        <v>-439.5</v>
      </c>
      <c r="J101" s="244">
        <f t="shared" si="24"/>
        <v>99.61865675203144</v>
      </c>
      <c r="K101" s="141">
        <v>262.2</v>
      </c>
      <c r="L101" s="141">
        <v>253.1</v>
      </c>
      <c r="M101" s="143">
        <f t="shared" si="18"/>
        <v>-9.099999999999994</v>
      </c>
      <c r="N101" s="244">
        <f t="shared" si="19"/>
        <v>96.52936689549962</v>
      </c>
    </row>
    <row r="102" spans="1:14" s="133" customFormat="1" ht="22.5" customHeight="1">
      <c r="A102" s="136" t="s">
        <v>192</v>
      </c>
      <c r="B102" s="132" t="s">
        <v>193</v>
      </c>
      <c r="C102" s="141">
        <f t="shared" si="20"/>
        <v>84984.3</v>
      </c>
      <c r="D102" s="141">
        <f t="shared" si="20"/>
        <v>84197.8</v>
      </c>
      <c r="E102" s="143">
        <f t="shared" si="21"/>
        <v>-786.5</v>
      </c>
      <c r="F102" s="244">
        <f t="shared" si="22"/>
        <v>99.07453494351309</v>
      </c>
      <c r="G102" s="142">
        <v>84937.5</v>
      </c>
      <c r="H102" s="142">
        <v>84151</v>
      </c>
      <c r="I102" s="143">
        <f t="shared" si="23"/>
        <v>-786.5</v>
      </c>
      <c r="J102" s="244">
        <f t="shared" si="24"/>
        <v>99.07402501839589</v>
      </c>
      <c r="K102" s="141">
        <v>46.8</v>
      </c>
      <c r="L102" s="141">
        <v>46.8</v>
      </c>
      <c r="M102" s="143">
        <f t="shared" si="18"/>
        <v>0</v>
      </c>
      <c r="N102" s="244">
        <f t="shared" si="19"/>
        <v>100</v>
      </c>
    </row>
    <row r="103" spans="1:14" s="133" customFormat="1" ht="22.5" customHeight="1">
      <c r="A103" s="136" t="s">
        <v>194</v>
      </c>
      <c r="B103" s="132" t="s">
        <v>363</v>
      </c>
      <c r="C103" s="141">
        <f t="shared" si="20"/>
        <v>280969.3</v>
      </c>
      <c r="D103" s="141">
        <f>D104+D105+D106+D107+D108+D109+D110+D111+D112+D113+D114</f>
        <v>259747.7</v>
      </c>
      <c r="E103" s="143">
        <f t="shared" si="21"/>
        <v>-21221.599999999977</v>
      </c>
      <c r="F103" s="244">
        <f t="shared" si="22"/>
        <v>92.44700399652204</v>
      </c>
      <c r="G103" s="141">
        <v>280567.5</v>
      </c>
      <c r="H103" s="141">
        <f>H104+H105+H106+H107+H108+H109+H110+H111+H112+H113+H114</f>
        <v>259349.00000000003</v>
      </c>
      <c r="I103" s="143">
        <f t="shared" si="23"/>
        <v>-21218.49999999997</v>
      </c>
      <c r="J103" s="244">
        <f t="shared" si="24"/>
        <v>92.43729227369529</v>
      </c>
      <c r="K103" s="141">
        <v>401.8</v>
      </c>
      <c r="L103" s="141">
        <f>L104+L105+L106+L107+L108+L109+L110+L111+L112+L113+L114</f>
        <v>398.70000000000005</v>
      </c>
      <c r="M103" s="143">
        <f t="shared" si="18"/>
        <v>-3.099999999999966</v>
      </c>
      <c r="N103" s="244">
        <f t="shared" si="19"/>
        <v>99.22847187655552</v>
      </c>
    </row>
    <row r="104" spans="1:14" s="133" customFormat="1" ht="22.5" customHeight="1">
      <c r="A104" s="136" t="s">
        <v>226</v>
      </c>
      <c r="B104" s="132" t="s">
        <v>227</v>
      </c>
      <c r="C104" s="141"/>
      <c r="D104" s="141">
        <f aca="true" t="shared" si="25" ref="D104:D142">H104+L104</f>
        <v>12533.1</v>
      </c>
      <c r="E104" s="143">
        <f t="shared" si="21"/>
        <v>12533.1</v>
      </c>
      <c r="F104" s="244"/>
      <c r="G104" s="142"/>
      <c r="H104" s="142">
        <v>12533.1</v>
      </c>
      <c r="I104" s="143">
        <f t="shared" si="23"/>
        <v>12533.1</v>
      </c>
      <c r="J104" s="244"/>
      <c r="K104" s="141"/>
      <c r="L104" s="141"/>
      <c r="M104" s="143">
        <f t="shared" si="18"/>
        <v>0</v>
      </c>
      <c r="N104" s="244"/>
    </row>
    <row r="105" spans="1:14" s="133" customFormat="1" ht="22.5" customHeight="1">
      <c r="A105" s="136" t="s">
        <v>228</v>
      </c>
      <c r="B105" s="132" t="s">
        <v>229</v>
      </c>
      <c r="C105" s="141"/>
      <c r="D105" s="141">
        <f t="shared" si="25"/>
        <v>124445.3</v>
      </c>
      <c r="E105" s="143">
        <f t="shared" si="21"/>
        <v>124445.3</v>
      </c>
      <c r="F105" s="244"/>
      <c r="G105" s="142"/>
      <c r="H105" s="142">
        <v>124423.3</v>
      </c>
      <c r="I105" s="143">
        <f t="shared" si="23"/>
        <v>124423.3</v>
      </c>
      <c r="J105" s="244"/>
      <c r="K105" s="141"/>
      <c r="L105" s="141">
        <v>22</v>
      </c>
      <c r="M105" s="143">
        <f t="shared" si="18"/>
        <v>22</v>
      </c>
      <c r="N105" s="244"/>
    </row>
    <row r="106" spans="1:14" s="133" customFormat="1" ht="22.5" customHeight="1">
      <c r="A106" s="136" t="s">
        <v>230</v>
      </c>
      <c r="B106" s="132" t="s">
        <v>231</v>
      </c>
      <c r="C106" s="141"/>
      <c r="D106" s="141">
        <f t="shared" si="25"/>
        <v>41253.100000000006</v>
      </c>
      <c r="E106" s="143">
        <f t="shared" si="21"/>
        <v>41253.100000000006</v>
      </c>
      <c r="F106" s="244"/>
      <c r="G106" s="142"/>
      <c r="H106" s="142">
        <v>41083.3</v>
      </c>
      <c r="I106" s="143">
        <f t="shared" si="23"/>
        <v>41083.3</v>
      </c>
      <c r="J106" s="244"/>
      <c r="K106" s="141"/>
      <c r="L106" s="141">
        <v>169.8</v>
      </c>
      <c r="M106" s="143">
        <f t="shared" si="18"/>
        <v>169.8</v>
      </c>
      <c r="N106" s="244"/>
    </row>
    <row r="107" spans="1:14" s="133" customFormat="1" ht="22.5" customHeight="1">
      <c r="A107" s="136" t="s">
        <v>232</v>
      </c>
      <c r="B107" s="132" t="s">
        <v>32</v>
      </c>
      <c r="C107" s="141"/>
      <c r="D107" s="141">
        <f t="shared" si="25"/>
        <v>761.7</v>
      </c>
      <c r="E107" s="143">
        <f t="shared" si="21"/>
        <v>761.7</v>
      </c>
      <c r="F107" s="244"/>
      <c r="G107" s="142"/>
      <c r="H107" s="142">
        <v>761.7</v>
      </c>
      <c r="I107" s="143">
        <f t="shared" si="23"/>
        <v>761.7</v>
      </c>
      <c r="J107" s="244"/>
      <c r="K107" s="141"/>
      <c r="L107" s="141"/>
      <c r="M107" s="143">
        <f t="shared" si="18"/>
        <v>0</v>
      </c>
      <c r="N107" s="244"/>
    </row>
    <row r="108" spans="1:14" s="133" customFormat="1" ht="22.5" customHeight="1">
      <c r="A108" s="136" t="s">
        <v>364</v>
      </c>
      <c r="B108" s="132" t="s">
        <v>365</v>
      </c>
      <c r="C108" s="141"/>
      <c r="D108" s="141">
        <f t="shared" si="25"/>
        <v>818.8</v>
      </c>
      <c r="E108" s="143">
        <f t="shared" si="21"/>
        <v>818.8</v>
      </c>
      <c r="F108" s="244"/>
      <c r="G108" s="142"/>
      <c r="H108" s="142">
        <v>818.8</v>
      </c>
      <c r="I108" s="143">
        <f t="shared" si="23"/>
        <v>818.8</v>
      </c>
      <c r="J108" s="244"/>
      <c r="K108" s="141"/>
      <c r="L108" s="141"/>
      <c r="M108" s="143">
        <f t="shared" si="18"/>
        <v>0</v>
      </c>
      <c r="N108" s="244"/>
    </row>
    <row r="109" spans="1:14" s="133" customFormat="1" ht="22.5" customHeight="1">
      <c r="A109" s="136" t="s">
        <v>233</v>
      </c>
      <c r="B109" s="132" t="s">
        <v>33</v>
      </c>
      <c r="C109" s="141"/>
      <c r="D109" s="141">
        <f t="shared" si="25"/>
        <v>57659.6</v>
      </c>
      <c r="E109" s="143">
        <f t="shared" si="21"/>
        <v>57659.6</v>
      </c>
      <c r="F109" s="244"/>
      <c r="G109" s="142"/>
      <c r="H109" s="142">
        <v>57460.7</v>
      </c>
      <c r="I109" s="143">
        <f t="shared" si="23"/>
        <v>57460.7</v>
      </c>
      <c r="J109" s="244"/>
      <c r="K109" s="141"/>
      <c r="L109" s="141">
        <v>198.9</v>
      </c>
      <c r="M109" s="143">
        <f t="shared" si="18"/>
        <v>198.9</v>
      </c>
      <c r="N109" s="244"/>
    </row>
    <row r="110" spans="1:14" s="133" customFormat="1" ht="22.5" customHeight="1">
      <c r="A110" s="136" t="s">
        <v>366</v>
      </c>
      <c r="B110" s="132" t="s">
        <v>367</v>
      </c>
      <c r="C110" s="141"/>
      <c r="D110" s="141">
        <f t="shared" si="25"/>
        <v>791.6</v>
      </c>
      <c r="E110" s="143">
        <f t="shared" si="21"/>
        <v>791.6</v>
      </c>
      <c r="F110" s="244"/>
      <c r="G110" s="142"/>
      <c r="H110" s="142">
        <v>791.6</v>
      </c>
      <c r="I110" s="143">
        <f t="shared" si="23"/>
        <v>791.6</v>
      </c>
      <c r="J110" s="244"/>
      <c r="K110" s="141"/>
      <c r="L110" s="141"/>
      <c r="M110" s="143">
        <f t="shared" si="18"/>
        <v>0</v>
      </c>
      <c r="N110" s="244"/>
    </row>
    <row r="111" spans="1:14" s="133" customFormat="1" ht="22.5" customHeight="1">
      <c r="A111" s="136" t="s">
        <v>368</v>
      </c>
      <c r="B111" s="132" t="s">
        <v>369</v>
      </c>
      <c r="C111" s="141"/>
      <c r="D111" s="141">
        <f t="shared" si="25"/>
        <v>937.2</v>
      </c>
      <c r="E111" s="143">
        <f t="shared" si="21"/>
        <v>937.2</v>
      </c>
      <c r="F111" s="244"/>
      <c r="G111" s="142"/>
      <c r="H111" s="142">
        <v>937.2</v>
      </c>
      <c r="I111" s="143">
        <f t="shared" si="23"/>
        <v>937.2</v>
      </c>
      <c r="J111" s="244"/>
      <c r="K111" s="141"/>
      <c r="L111" s="141"/>
      <c r="M111" s="143">
        <f t="shared" si="18"/>
        <v>0</v>
      </c>
      <c r="N111" s="244"/>
    </row>
    <row r="112" spans="1:14" s="133" customFormat="1" ht="22.5" customHeight="1">
      <c r="A112" s="136" t="s">
        <v>370</v>
      </c>
      <c r="B112" s="132" t="s">
        <v>371</v>
      </c>
      <c r="C112" s="141"/>
      <c r="D112" s="141">
        <f t="shared" si="25"/>
        <v>8539.9</v>
      </c>
      <c r="E112" s="143">
        <f t="shared" si="21"/>
        <v>8539.9</v>
      </c>
      <c r="F112" s="244"/>
      <c r="G112" s="142"/>
      <c r="H112" s="142">
        <v>8539.9</v>
      </c>
      <c r="I112" s="143">
        <f t="shared" si="23"/>
        <v>8539.9</v>
      </c>
      <c r="J112" s="244"/>
      <c r="K112" s="141"/>
      <c r="L112" s="141"/>
      <c r="M112" s="143">
        <f t="shared" si="18"/>
        <v>0</v>
      </c>
      <c r="N112" s="244"/>
    </row>
    <row r="113" spans="1:14" s="133" customFormat="1" ht="22.5" customHeight="1">
      <c r="A113" s="136" t="s">
        <v>372</v>
      </c>
      <c r="B113" s="132" t="s">
        <v>373</v>
      </c>
      <c r="C113" s="141"/>
      <c r="D113" s="141">
        <f t="shared" si="25"/>
        <v>98.8</v>
      </c>
      <c r="E113" s="143">
        <f t="shared" si="21"/>
        <v>98.8</v>
      </c>
      <c r="F113" s="244"/>
      <c r="G113" s="142"/>
      <c r="H113" s="142">
        <v>98.8</v>
      </c>
      <c r="I113" s="143">
        <f t="shared" si="23"/>
        <v>98.8</v>
      </c>
      <c r="J113" s="244"/>
      <c r="K113" s="141"/>
      <c r="L113" s="141"/>
      <c r="M113" s="143">
        <f t="shared" si="18"/>
        <v>0</v>
      </c>
      <c r="N113" s="244"/>
    </row>
    <row r="114" spans="1:14" s="133" customFormat="1" ht="22.5" customHeight="1">
      <c r="A114" s="136" t="s">
        <v>234</v>
      </c>
      <c r="B114" s="132" t="s">
        <v>235</v>
      </c>
      <c r="C114" s="141"/>
      <c r="D114" s="141">
        <f t="shared" si="25"/>
        <v>11908.6</v>
      </c>
      <c r="E114" s="143">
        <f t="shared" si="21"/>
        <v>11908.6</v>
      </c>
      <c r="F114" s="244"/>
      <c r="G114" s="142"/>
      <c r="H114" s="142">
        <v>11900.6</v>
      </c>
      <c r="I114" s="143">
        <f t="shared" si="23"/>
        <v>11900.6</v>
      </c>
      <c r="J114" s="244"/>
      <c r="K114" s="141"/>
      <c r="L114" s="141">
        <v>8</v>
      </c>
      <c r="M114" s="143">
        <f t="shared" si="18"/>
        <v>8</v>
      </c>
      <c r="N114" s="244"/>
    </row>
    <row r="115" spans="1:14" s="133" customFormat="1" ht="22.5" customHeight="1">
      <c r="A115" s="136" t="s">
        <v>195</v>
      </c>
      <c r="B115" s="132" t="s">
        <v>11</v>
      </c>
      <c r="C115" s="141">
        <f aca="true" t="shared" si="26" ref="C115:C142">G115+K115</f>
        <v>8331.2</v>
      </c>
      <c r="D115" s="141">
        <f t="shared" si="25"/>
        <v>8118.9</v>
      </c>
      <c r="E115" s="143">
        <f t="shared" si="21"/>
        <v>-212.3000000000011</v>
      </c>
      <c r="F115" s="244">
        <f t="shared" si="22"/>
        <v>97.45174764739772</v>
      </c>
      <c r="G115" s="142">
        <v>8283.2</v>
      </c>
      <c r="H115" s="142">
        <v>8058.9</v>
      </c>
      <c r="I115" s="143">
        <f t="shared" si="23"/>
        <v>-224.3000000000011</v>
      </c>
      <c r="J115" s="244">
        <f t="shared" si="24"/>
        <v>97.29210932972762</v>
      </c>
      <c r="K115" s="141">
        <v>48</v>
      </c>
      <c r="L115" s="141">
        <v>60</v>
      </c>
      <c r="M115" s="143">
        <f t="shared" si="18"/>
        <v>12</v>
      </c>
      <c r="N115" s="244">
        <f t="shared" si="19"/>
        <v>125</v>
      </c>
    </row>
    <row r="116" spans="1:14" s="133" customFormat="1" ht="22.5" customHeight="1">
      <c r="A116" s="136" t="s">
        <v>196</v>
      </c>
      <c r="B116" s="132" t="s">
        <v>197</v>
      </c>
      <c r="C116" s="141">
        <f t="shared" si="26"/>
        <v>175421.69999999998</v>
      </c>
      <c r="D116" s="141">
        <f t="shared" si="25"/>
        <v>174883.59999999998</v>
      </c>
      <c r="E116" s="143">
        <f t="shared" si="21"/>
        <v>-538.1000000000058</v>
      </c>
      <c r="F116" s="244">
        <f t="shared" si="22"/>
        <v>99.69325345724046</v>
      </c>
      <c r="G116" s="142">
        <v>169500.4</v>
      </c>
      <c r="H116" s="142">
        <v>169130.8</v>
      </c>
      <c r="I116" s="143">
        <f t="shared" si="23"/>
        <v>-369.6000000000058</v>
      </c>
      <c r="J116" s="244">
        <f t="shared" si="24"/>
        <v>99.78194741723323</v>
      </c>
      <c r="K116" s="141">
        <v>5921.3</v>
      </c>
      <c r="L116" s="141">
        <v>5752.8</v>
      </c>
      <c r="M116" s="143">
        <f t="shared" si="18"/>
        <v>-168.5</v>
      </c>
      <c r="N116" s="244">
        <f t="shared" si="19"/>
        <v>97.15434110752706</v>
      </c>
    </row>
    <row r="117" spans="1:14" s="133" customFormat="1" ht="22.5" customHeight="1">
      <c r="A117" s="136" t="s">
        <v>198</v>
      </c>
      <c r="B117" s="132" t="s">
        <v>35</v>
      </c>
      <c r="C117" s="141">
        <f t="shared" si="26"/>
        <v>444577.19999999995</v>
      </c>
      <c r="D117" s="141">
        <f t="shared" si="25"/>
        <v>436895.2</v>
      </c>
      <c r="E117" s="143">
        <f t="shared" si="21"/>
        <v>-7681.999999999942</v>
      </c>
      <c r="F117" s="244">
        <f t="shared" si="22"/>
        <v>98.27206613384584</v>
      </c>
      <c r="G117" s="141">
        <v>411008.1</v>
      </c>
      <c r="H117" s="257">
        <v>405393.2</v>
      </c>
      <c r="I117" s="143">
        <f t="shared" si="23"/>
        <v>-5614.899999999965</v>
      </c>
      <c r="J117" s="244">
        <f t="shared" si="24"/>
        <v>98.63387120594462</v>
      </c>
      <c r="K117" s="141">
        <v>33569.1</v>
      </c>
      <c r="L117" s="141">
        <v>31502</v>
      </c>
      <c r="M117" s="143">
        <f t="shared" si="18"/>
        <v>-2067.0999999999985</v>
      </c>
      <c r="N117" s="244">
        <f t="shared" si="19"/>
        <v>93.84225373930192</v>
      </c>
    </row>
    <row r="118" spans="1:14" s="133" customFormat="1" ht="22.5" customHeight="1">
      <c r="A118" s="136" t="s">
        <v>34</v>
      </c>
      <c r="B118" s="132" t="s">
        <v>374</v>
      </c>
      <c r="C118" s="141"/>
      <c r="D118" s="141">
        <f t="shared" si="25"/>
        <v>6931.5</v>
      </c>
      <c r="E118" s="143">
        <f t="shared" si="21"/>
        <v>6931.5</v>
      </c>
      <c r="F118" s="244"/>
      <c r="G118" s="142"/>
      <c r="H118" s="142">
        <v>6290.8</v>
      </c>
      <c r="I118" s="143">
        <f t="shared" si="23"/>
        <v>6290.8</v>
      </c>
      <c r="J118" s="244"/>
      <c r="K118" s="141"/>
      <c r="L118" s="141">
        <v>640.7</v>
      </c>
      <c r="M118" s="143">
        <f t="shared" si="18"/>
        <v>640.7</v>
      </c>
      <c r="N118" s="244"/>
    </row>
    <row r="119" spans="1:14" s="133" customFormat="1" ht="30.75" customHeight="1">
      <c r="A119" s="136" t="s">
        <v>237</v>
      </c>
      <c r="B119" s="132" t="s">
        <v>238</v>
      </c>
      <c r="C119" s="141"/>
      <c r="D119" s="141">
        <f t="shared" si="25"/>
        <v>176394.5</v>
      </c>
      <c r="E119" s="143">
        <f t="shared" si="21"/>
        <v>176394.5</v>
      </c>
      <c r="F119" s="244"/>
      <c r="G119" s="142"/>
      <c r="H119" s="142">
        <v>174775.8</v>
      </c>
      <c r="I119" s="143">
        <f t="shared" si="23"/>
        <v>174775.8</v>
      </c>
      <c r="J119" s="244"/>
      <c r="K119" s="141"/>
      <c r="L119" s="141">
        <v>1618.7</v>
      </c>
      <c r="M119" s="143">
        <f t="shared" si="18"/>
        <v>1618.7</v>
      </c>
      <c r="N119" s="244"/>
    </row>
    <row r="120" spans="1:14" s="133" customFormat="1" ht="22.5" customHeight="1">
      <c r="A120" s="136" t="s">
        <v>375</v>
      </c>
      <c r="B120" s="132" t="s">
        <v>376</v>
      </c>
      <c r="C120" s="141"/>
      <c r="D120" s="141">
        <f t="shared" si="25"/>
        <v>25899.7</v>
      </c>
      <c r="E120" s="143">
        <f t="shared" si="21"/>
        <v>25899.7</v>
      </c>
      <c r="F120" s="244"/>
      <c r="G120" s="142"/>
      <c r="H120" s="142">
        <v>25899.7</v>
      </c>
      <c r="I120" s="143">
        <f t="shared" si="23"/>
        <v>25899.7</v>
      </c>
      <c r="J120" s="244"/>
      <c r="K120" s="141"/>
      <c r="L120" s="141"/>
      <c r="M120" s="143"/>
      <c r="N120" s="244"/>
    </row>
    <row r="121" spans="1:14" s="133" customFormat="1" ht="30.75" customHeight="1" hidden="1">
      <c r="A121" s="136" t="s">
        <v>377</v>
      </c>
      <c r="B121" s="132" t="s">
        <v>383</v>
      </c>
      <c r="C121" s="141">
        <f t="shared" si="26"/>
        <v>0</v>
      </c>
      <c r="D121" s="141">
        <f t="shared" si="25"/>
        <v>0</v>
      </c>
      <c r="E121" s="143">
        <f t="shared" si="21"/>
        <v>0</v>
      </c>
      <c r="F121" s="244" t="e">
        <f t="shared" si="22"/>
        <v>#DIV/0!</v>
      </c>
      <c r="G121" s="142"/>
      <c r="H121" s="142"/>
      <c r="I121" s="143">
        <f t="shared" si="23"/>
        <v>0</v>
      </c>
      <c r="J121" s="244" t="e">
        <f t="shared" si="24"/>
        <v>#DIV/0!</v>
      </c>
      <c r="K121" s="141"/>
      <c r="L121" s="141"/>
      <c r="M121" s="143">
        <f t="shared" si="18"/>
        <v>0</v>
      </c>
      <c r="N121" s="244" t="e">
        <f t="shared" si="19"/>
        <v>#DIV/0!</v>
      </c>
    </row>
    <row r="122" spans="1:14" s="133" customFormat="1" ht="22.5" customHeight="1">
      <c r="A122" s="136" t="s">
        <v>378</v>
      </c>
      <c r="B122" s="132" t="s">
        <v>379</v>
      </c>
      <c r="C122" s="141">
        <f t="shared" si="26"/>
        <v>11172.2</v>
      </c>
      <c r="D122" s="141">
        <f t="shared" si="25"/>
        <v>11170.9</v>
      </c>
      <c r="E122" s="143">
        <f t="shared" si="21"/>
        <v>-1.3000000000010914</v>
      </c>
      <c r="F122" s="244">
        <f t="shared" si="22"/>
        <v>99.98836397486617</v>
      </c>
      <c r="G122" s="142">
        <v>11170.2</v>
      </c>
      <c r="H122" s="142">
        <v>11169.9</v>
      </c>
      <c r="I122" s="143">
        <f t="shared" si="23"/>
        <v>-0.3000000000010914</v>
      </c>
      <c r="J122" s="244">
        <f t="shared" si="24"/>
        <v>99.9973142826449</v>
      </c>
      <c r="K122" s="141">
        <v>2</v>
      </c>
      <c r="L122" s="141">
        <v>1</v>
      </c>
      <c r="M122" s="143">
        <f t="shared" si="18"/>
        <v>-1</v>
      </c>
      <c r="N122" s="244">
        <f t="shared" si="19"/>
        <v>50</v>
      </c>
    </row>
    <row r="123" spans="1:14" s="133" customFormat="1" ht="22.5" customHeight="1">
      <c r="A123" s="136" t="s">
        <v>380</v>
      </c>
      <c r="B123" s="132" t="s">
        <v>236</v>
      </c>
      <c r="C123" s="141">
        <f t="shared" si="26"/>
        <v>588441.2000000001</v>
      </c>
      <c r="D123" s="141">
        <f t="shared" si="25"/>
        <v>580298.7</v>
      </c>
      <c r="E123" s="143">
        <f t="shared" si="21"/>
        <v>-8142.500000000116</v>
      </c>
      <c r="F123" s="244">
        <f t="shared" si="22"/>
        <v>98.616259364572</v>
      </c>
      <c r="G123" s="142">
        <v>561069.9</v>
      </c>
      <c r="H123" s="142">
        <v>553439</v>
      </c>
      <c r="I123" s="143">
        <f t="shared" si="23"/>
        <v>-7630.900000000023</v>
      </c>
      <c r="J123" s="244">
        <f t="shared" si="24"/>
        <v>98.63993773324856</v>
      </c>
      <c r="K123" s="141">
        <v>27371.3</v>
      </c>
      <c r="L123" s="141">
        <v>26859.7</v>
      </c>
      <c r="M123" s="143">
        <f t="shared" si="18"/>
        <v>-511.59999999999854</v>
      </c>
      <c r="N123" s="244">
        <f t="shared" si="19"/>
        <v>98.13088892379976</v>
      </c>
    </row>
    <row r="124" spans="1:14" s="133" customFormat="1" ht="30.75" customHeight="1" hidden="1">
      <c r="A124" s="136" t="s">
        <v>199</v>
      </c>
      <c r="B124" s="132" t="s">
        <v>200</v>
      </c>
      <c r="C124" s="141">
        <f t="shared" si="26"/>
        <v>0</v>
      </c>
      <c r="D124" s="141">
        <f t="shared" si="25"/>
        <v>0</v>
      </c>
      <c r="E124" s="143">
        <f t="shared" si="21"/>
        <v>0</v>
      </c>
      <c r="F124" s="244" t="e">
        <f t="shared" si="22"/>
        <v>#DIV/0!</v>
      </c>
      <c r="G124" s="142"/>
      <c r="H124" s="142"/>
      <c r="I124" s="143">
        <f t="shared" si="23"/>
        <v>0</v>
      </c>
      <c r="J124" s="244" t="e">
        <f t="shared" si="24"/>
        <v>#DIV/0!</v>
      </c>
      <c r="K124" s="141"/>
      <c r="L124" s="141"/>
      <c r="M124" s="143">
        <f t="shared" si="18"/>
        <v>0</v>
      </c>
      <c r="N124" s="244" t="e">
        <f t="shared" si="19"/>
        <v>#DIV/0!</v>
      </c>
    </row>
    <row r="125" spans="1:14" s="133" customFormat="1" ht="23.25" customHeight="1" hidden="1">
      <c r="A125" s="136" t="s">
        <v>201</v>
      </c>
      <c r="B125" s="132" t="s">
        <v>202</v>
      </c>
      <c r="C125" s="141">
        <f t="shared" si="26"/>
        <v>0</v>
      </c>
      <c r="D125" s="141">
        <f t="shared" si="25"/>
        <v>0</v>
      </c>
      <c r="E125" s="143">
        <f t="shared" si="21"/>
        <v>0</v>
      </c>
      <c r="F125" s="244" t="e">
        <f t="shared" si="22"/>
        <v>#DIV/0!</v>
      </c>
      <c r="G125" s="142"/>
      <c r="H125" s="142"/>
      <c r="I125" s="143">
        <f t="shared" si="23"/>
        <v>0</v>
      </c>
      <c r="J125" s="244" t="e">
        <f t="shared" si="24"/>
        <v>#DIV/0!</v>
      </c>
      <c r="K125" s="141"/>
      <c r="L125" s="141"/>
      <c r="M125" s="143">
        <f t="shared" si="18"/>
        <v>0</v>
      </c>
      <c r="N125" s="244" t="e">
        <f t="shared" si="19"/>
        <v>#DIV/0!</v>
      </c>
    </row>
    <row r="126" spans="1:14" s="133" customFormat="1" ht="23.25" customHeight="1" hidden="1">
      <c r="A126" s="136" t="s">
        <v>381</v>
      </c>
      <c r="B126" s="132" t="s">
        <v>382</v>
      </c>
      <c r="C126" s="141">
        <f t="shared" si="26"/>
        <v>0</v>
      </c>
      <c r="D126" s="141">
        <f t="shared" si="25"/>
        <v>0</v>
      </c>
      <c r="E126" s="143">
        <f t="shared" si="21"/>
        <v>0</v>
      </c>
      <c r="F126" s="244" t="e">
        <f t="shared" si="22"/>
        <v>#DIV/0!</v>
      </c>
      <c r="G126" s="142"/>
      <c r="H126" s="142"/>
      <c r="I126" s="143">
        <f t="shared" si="23"/>
        <v>0</v>
      </c>
      <c r="J126" s="244" t="e">
        <f t="shared" si="24"/>
        <v>#DIV/0!</v>
      </c>
      <c r="K126" s="141"/>
      <c r="L126" s="141"/>
      <c r="M126" s="143">
        <f t="shared" si="18"/>
        <v>0</v>
      </c>
      <c r="N126" s="244" t="e">
        <f t="shared" si="19"/>
        <v>#DIV/0!</v>
      </c>
    </row>
    <row r="127" spans="1:14" s="133" customFormat="1" ht="23.25" customHeight="1" hidden="1">
      <c r="A127" s="136" t="s">
        <v>384</v>
      </c>
      <c r="B127" s="132" t="s">
        <v>385</v>
      </c>
      <c r="C127" s="141">
        <f t="shared" si="26"/>
        <v>0</v>
      </c>
      <c r="D127" s="141">
        <f t="shared" si="25"/>
        <v>0</v>
      </c>
      <c r="E127" s="143">
        <f t="shared" si="21"/>
        <v>0</v>
      </c>
      <c r="F127" s="244" t="e">
        <f t="shared" si="22"/>
        <v>#DIV/0!</v>
      </c>
      <c r="G127" s="142"/>
      <c r="H127" s="142"/>
      <c r="I127" s="143">
        <f t="shared" si="23"/>
        <v>0</v>
      </c>
      <c r="J127" s="244" t="e">
        <f t="shared" si="24"/>
        <v>#DIV/0!</v>
      </c>
      <c r="K127" s="141"/>
      <c r="L127" s="141"/>
      <c r="M127" s="143">
        <f t="shared" si="18"/>
        <v>0</v>
      </c>
      <c r="N127" s="244" t="e">
        <f t="shared" si="19"/>
        <v>#DIV/0!</v>
      </c>
    </row>
    <row r="128" spans="1:14" s="133" customFormat="1" ht="23.25" customHeight="1" hidden="1">
      <c r="A128" s="136" t="s">
        <v>218</v>
      </c>
      <c r="B128" s="132" t="s">
        <v>219</v>
      </c>
      <c r="C128" s="141">
        <f t="shared" si="26"/>
        <v>0</v>
      </c>
      <c r="D128" s="141">
        <f t="shared" si="25"/>
        <v>0</v>
      </c>
      <c r="E128" s="143">
        <f t="shared" si="21"/>
        <v>0</v>
      </c>
      <c r="F128" s="244" t="e">
        <f t="shared" si="22"/>
        <v>#DIV/0!</v>
      </c>
      <c r="G128" s="142"/>
      <c r="H128" s="142"/>
      <c r="I128" s="143">
        <f t="shared" si="23"/>
        <v>0</v>
      </c>
      <c r="J128" s="244" t="e">
        <f t="shared" si="24"/>
        <v>#DIV/0!</v>
      </c>
      <c r="K128" s="141"/>
      <c r="L128" s="141"/>
      <c r="M128" s="143">
        <f t="shared" si="18"/>
        <v>0</v>
      </c>
      <c r="N128" s="244" t="e">
        <f t="shared" si="19"/>
        <v>#DIV/0!</v>
      </c>
    </row>
    <row r="129" spans="1:14" s="133" customFormat="1" ht="23.25" customHeight="1" hidden="1">
      <c r="A129" s="136" t="s">
        <v>220</v>
      </c>
      <c r="B129" s="132" t="s">
        <v>221</v>
      </c>
      <c r="C129" s="141">
        <f t="shared" si="26"/>
        <v>0</v>
      </c>
      <c r="D129" s="141">
        <f t="shared" si="25"/>
        <v>0</v>
      </c>
      <c r="E129" s="143">
        <f t="shared" si="21"/>
        <v>0</v>
      </c>
      <c r="F129" s="244" t="e">
        <f t="shared" si="22"/>
        <v>#DIV/0!</v>
      </c>
      <c r="G129" s="142"/>
      <c r="H129" s="142"/>
      <c r="I129" s="143">
        <f t="shared" si="23"/>
        <v>0</v>
      </c>
      <c r="J129" s="244" t="e">
        <f t="shared" si="24"/>
        <v>#DIV/0!</v>
      </c>
      <c r="K129" s="141"/>
      <c r="L129" s="141"/>
      <c r="M129" s="143">
        <f t="shared" si="18"/>
        <v>0</v>
      </c>
      <c r="N129" s="244" t="e">
        <f t="shared" si="19"/>
        <v>#DIV/0!</v>
      </c>
    </row>
    <row r="130" spans="1:14" s="133" customFormat="1" ht="23.25" customHeight="1" hidden="1">
      <c r="A130" s="136" t="s">
        <v>222</v>
      </c>
      <c r="B130" s="132" t="s">
        <v>223</v>
      </c>
      <c r="C130" s="141">
        <f t="shared" si="26"/>
        <v>0</v>
      </c>
      <c r="D130" s="141">
        <f t="shared" si="25"/>
        <v>0</v>
      </c>
      <c r="E130" s="143">
        <f t="shared" si="21"/>
        <v>0</v>
      </c>
      <c r="F130" s="244" t="e">
        <f t="shared" si="22"/>
        <v>#DIV/0!</v>
      </c>
      <c r="G130" s="142"/>
      <c r="H130" s="142"/>
      <c r="I130" s="143">
        <f t="shared" si="23"/>
        <v>0</v>
      </c>
      <c r="J130" s="244" t="e">
        <f t="shared" si="24"/>
        <v>#DIV/0!</v>
      </c>
      <c r="K130" s="141"/>
      <c r="L130" s="141"/>
      <c r="M130" s="143">
        <f t="shared" si="18"/>
        <v>0</v>
      </c>
      <c r="N130" s="244" t="e">
        <f t="shared" si="19"/>
        <v>#DIV/0!</v>
      </c>
    </row>
    <row r="131" spans="1:14" s="133" customFormat="1" ht="23.25" customHeight="1" hidden="1">
      <c r="A131" s="136" t="s">
        <v>386</v>
      </c>
      <c r="B131" s="132" t="s">
        <v>387</v>
      </c>
      <c r="C131" s="141">
        <f t="shared" si="26"/>
        <v>0</v>
      </c>
      <c r="D131" s="141">
        <f t="shared" si="25"/>
        <v>0</v>
      </c>
      <c r="E131" s="143">
        <f t="shared" si="21"/>
        <v>0</v>
      </c>
      <c r="F131" s="244" t="e">
        <f t="shared" si="22"/>
        <v>#DIV/0!</v>
      </c>
      <c r="G131" s="142"/>
      <c r="H131" s="142"/>
      <c r="I131" s="143">
        <f t="shared" si="23"/>
        <v>0</v>
      </c>
      <c r="J131" s="244" t="e">
        <f t="shared" si="24"/>
        <v>#DIV/0!</v>
      </c>
      <c r="K131" s="141"/>
      <c r="L131" s="141"/>
      <c r="M131" s="143">
        <f t="shared" si="18"/>
        <v>0</v>
      </c>
      <c r="N131" s="244" t="e">
        <f t="shared" si="19"/>
        <v>#DIV/0!</v>
      </c>
    </row>
    <row r="132" spans="1:14" s="133" customFormat="1" ht="22.5" customHeight="1" hidden="1">
      <c r="A132" s="136" t="s">
        <v>203</v>
      </c>
      <c r="B132" s="132" t="s">
        <v>204</v>
      </c>
      <c r="C132" s="141">
        <f t="shared" si="26"/>
        <v>0</v>
      </c>
      <c r="D132" s="141">
        <f t="shared" si="25"/>
        <v>0</v>
      </c>
      <c r="E132" s="143">
        <f t="shared" si="21"/>
        <v>0</v>
      </c>
      <c r="F132" s="244" t="e">
        <f t="shared" si="22"/>
        <v>#DIV/0!</v>
      </c>
      <c r="G132" s="142"/>
      <c r="H132" s="142"/>
      <c r="I132" s="143">
        <f t="shared" si="23"/>
        <v>0</v>
      </c>
      <c r="J132" s="244" t="e">
        <f t="shared" si="24"/>
        <v>#DIV/0!</v>
      </c>
      <c r="K132" s="141"/>
      <c r="L132" s="141"/>
      <c r="M132" s="143">
        <f t="shared" si="18"/>
        <v>0</v>
      </c>
      <c r="N132" s="244" t="e">
        <f t="shared" si="19"/>
        <v>#DIV/0!</v>
      </c>
    </row>
    <row r="133" spans="1:14" s="133" customFormat="1" ht="22.5" customHeight="1" hidden="1">
      <c r="A133" s="136" t="s">
        <v>388</v>
      </c>
      <c r="B133" s="132" t="s">
        <v>389</v>
      </c>
      <c r="C133" s="141">
        <f t="shared" si="26"/>
        <v>0</v>
      </c>
      <c r="D133" s="141">
        <f t="shared" si="25"/>
        <v>0</v>
      </c>
      <c r="E133" s="143">
        <f t="shared" si="21"/>
        <v>0</v>
      </c>
      <c r="F133" s="244" t="e">
        <f t="shared" si="22"/>
        <v>#DIV/0!</v>
      </c>
      <c r="G133" s="142"/>
      <c r="H133" s="142"/>
      <c r="I133" s="143">
        <f t="shared" si="23"/>
        <v>0</v>
      </c>
      <c r="J133" s="244" t="e">
        <f t="shared" si="24"/>
        <v>#DIV/0!</v>
      </c>
      <c r="K133" s="141"/>
      <c r="L133" s="141"/>
      <c r="M133" s="143">
        <f t="shared" si="18"/>
        <v>0</v>
      </c>
      <c r="N133" s="244" t="e">
        <f t="shared" si="19"/>
        <v>#DIV/0!</v>
      </c>
    </row>
    <row r="134" spans="1:14" s="133" customFormat="1" ht="22.5" customHeight="1" hidden="1">
      <c r="A134" s="136" t="s">
        <v>205</v>
      </c>
      <c r="B134" s="132" t="s">
        <v>206</v>
      </c>
      <c r="C134" s="141">
        <f t="shared" si="26"/>
        <v>0</v>
      </c>
      <c r="D134" s="141">
        <f t="shared" si="25"/>
        <v>0</v>
      </c>
      <c r="E134" s="143">
        <f t="shared" si="21"/>
        <v>0</v>
      </c>
      <c r="F134" s="244" t="e">
        <f t="shared" si="22"/>
        <v>#DIV/0!</v>
      </c>
      <c r="G134" s="142"/>
      <c r="H134" s="142"/>
      <c r="I134" s="143">
        <f t="shared" si="23"/>
        <v>0</v>
      </c>
      <c r="J134" s="244" t="e">
        <f t="shared" si="24"/>
        <v>#DIV/0!</v>
      </c>
      <c r="K134" s="141"/>
      <c r="L134" s="141"/>
      <c r="M134" s="143">
        <f t="shared" si="18"/>
        <v>0</v>
      </c>
      <c r="N134" s="244" t="e">
        <f t="shared" si="19"/>
        <v>#DIV/0!</v>
      </c>
    </row>
    <row r="135" spans="1:14" s="133" customFormat="1" ht="22.5" customHeight="1" hidden="1">
      <c r="A135" s="136" t="s">
        <v>390</v>
      </c>
      <c r="B135" s="132" t="s">
        <v>391</v>
      </c>
      <c r="C135" s="141">
        <f t="shared" si="26"/>
        <v>0</v>
      </c>
      <c r="D135" s="141">
        <f t="shared" si="25"/>
        <v>0</v>
      </c>
      <c r="E135" s="143">
        <f t="shared" si="21"/>
        <v>0</v>
      </c>
      <c r="F135" s="244" t="e">
        <f t="shared" si="22"/>
        <v>#DIV/0!</v>
      </c>
      <c r="G135" s="142"/>
      <c r="H135" s="142"/>
      <c r="I135" s="143">
        <f t="shared" si="23"/>
        <v>0</v>
      </c>
      <c r="J135" s="244" t="e">
        <f t="shared" si="24"/>
        <v>#DIV/0!</v>
      </c>
      <c r="K135" s="141"/>
      <c r="L135" s="141"/>
      <c r="M135" s="143">
        <f t="shared" si="18"/>
        <v>0</v>
      </c>
      <c r="N135" s="244" t="e">
        <f t="shared" si="19"/>
        <v>#DIV/0!</v>
      </c>
    </row>
    <row r="136" spans="1:14" s="133" customFormat="1" ht="22.5" customHeight="1" hidden="1">
      <c r="A136" s="136" t="s">
        <v>207</v>
      </c>
      <c r="B136" s="132" t="s">
        <v>208</v>
      </c>
      <c r="C136" s="141"/>
      <c r="D136" s="141"/>
      <c r="E136" s="143"/>
      <c r="F136" s="244"/>
      <c r="G136" s="142"/>
      <c r="H136" s="142"/>
      <c r="I136" s="143">
        <f t="shared" si="23"/>
        <v>0</v>
      </c>
      <c r="J136" s="244" t="e">
        <f t="shared" si="24"/>
        <v>#DIV/0!</v>
      </c>
      <c r="K136" s="141"/>
      <c r="L136" s="141"/>
      <c r="M136" s="143">
        <f t="shared" si="18"/>
        <v>0</v>
      </c>
      <c r="N136" s="244" t="e">
        <f t="shared" si="19"/>
        <v>#DIV/0!</v>
      </c>
    </row>
    <row r="137" spans="1:14" s="133" customFormat="1" ht="22.5" customHeight="1" hidden="1">
      <c r="A137" s="136" t="s">
        <v>392</v>
      </c>
      <c r="B137" s="132" t="s">
        <v>393</v>
      </c>
      <c r="C137" s="141">
        <f t="shared" si="26"/>
        <v>0</v>
      </c>
      <c r="D137" s="141">
        <f t="shared" si="25"/>
        <v>0</v>
      </c>
      <c r="E137" s="143">
        <f t="shared" si="21"/>
        <v>0</v>
      </c>
      <c r="F137" s="244" t="e">
        <f t="shared" si="22"/>
        <v>#DIV/0!</v>
      </c>
      <c r="G137" s="142"/>
      <c r="H137" s="142"/>
      <c r="I137" s="143">
        <f t="shared" si="23"/>
        <v>0</v>
      </c>
      <c r="J137" s="244" t="e">
        <f t="shared" si="24"/>
        <v>#DIV/0!</v>
      </c>
      <c r="K137" s="141"/>
      <c r="L137" s="141"/>
      <c r="M137" s="143">
        <f t="shared" si="18"/>
        <v>0</v>
      </c>
      <c r="N137" s="244" t="e">
        <f t="shared" si="19"/>
        <v>#DIV/0!</v>
      </c>
    </row>
    <row r="138" spans="1:14" s="133" customFormat="1" ht="22.5" customHeight="1">
      <c r="A138" s="136" t="s">
        <v>209</v>
      </c>
      <c r="B138" s="132" t="s">
        <v>210</v>
      </c>
      <c r="C138" s="141">
        <f t="shared" si="26"/>
        <v>52169.5</v>
      </c>
      <c r="D138" s="141">
        <f t="shared" si="25"/>
        <v>50232.7</v>
      </c>
      <c r="E138" s="143">
        <f t="shared" si="21"/>
        <v>-1936.800000000003</v>
      </c>
      <c r="F138" s="244">
        <f t="shared" si="22"/>
        <v>96.2874859831894</v>
      </c>
      <c r="G138" s="142">
        <v>52169.5</v>
      </c>
      <c r="H138" s="142">
        <v>50232.7</v>
      </c>
      <c r="I138" s="143">
        <f t="shared" si="23"/>
        <v>-1936.800000000003</v>
      </c>
      <c r="J138" s="244">
        <f t="shared" si="24"/>
        <v>96.2874859831894</v>
      </c>
      <c r="K138" s="141"/>
      <c r="L138" s="141"/>
      <c r="M138" s="143"/>
      <c r="N138" s="244"/>
    </row>
    <row r="139" spans="1:14" s="133" customFormat="1" ht="22.5" customHeight="1">
      <c r="A139" s="136" t="s">
        <v>211</v>
      </c>
      <c r="B139" s="132" t="s">
        <v>212</v>
      </c>
      <c r="C139" s="141">
        <f t="shared" si="26"/>
        <v>4608.1</v>
      </c>
      <c r="D139" s="141">
        <f t="shared" si="25"/>
        <v>4589.8</v>
      </c>
      <c r="E139" s="143">
        <f t="shared" si="21"/>
        <v>-18.300000000000182</v>
      </c>
      <c r="F139" s="244">
        <f t="shared" si="22"/>
        <v>99.60287320153643</v>
      </c>
      <c r="G139" s="142">
        <v>1350</v>
      </c>
      <c r="H139" s="142">
        <v>1350</v>
      </c>
      <c r="I139" s="143">
        <f t="shared" si="23"/>
        <v>0</v>
      </c>
      <c r="J139" s="244">
        <f t="shared" si="24"/>
        <v>100</v>
      </c>
      <c r="K139" s="141">
        <v>3258.1</v>
      </c>
      <c r="L139" s="141">
        <v>3239.8</v>
      </c>
      <c r="M139" s="143">
        <f t="shared" si="18"/>
        <v>-18.299999999999727</v>
      </c>
      <c r="N139" s="244">
        <f t="shared" si="19"/>
        <v>99.43832294895799</v>
      </c>
    </row>
    <row r="140" spans="1:14" s="133" customFormat="1" ht="22.5" customHeight="1">
      <c r="A140" s="136" t="s">
        <v>213</v>
      </c>
      <c r="B140" s="132" t="s">
        <v>261</v>
      </c>
      <c r="C140" s="141">
        <f t="shared" si="26"/>
        <v>180651.8</v>
      </c>
      <c r="D140" s="141">
        <f t="shared" si="25"/>
        <v>74988.29999999999</v>
      </c>
      <c r="E140" s="143">
        <f t="shared" si="21"/>
        <v>-105663.5</v>
      </c>
      <c r="F140" s="244">
        <f t="shared" si="22"/>
        <v>41.50985486997638</v>
      </c>
      <c r="G140" s="259">
        <v>180438.4</v>
      </c>
      <c r="H140" s="259">
        <v>74774.9</v>
      </c>
      <c r="I140" s="143">
        <f t="shared" si="23"/>
        <v>-105663.5</v>
      </c>
      <c r="J140" s="244">
        <f t="shared" si="24"/>
        <v>41.44068003263163</v>
      </c>
      <c r="K140" s="141">
        <v>213.4</v>
      </c>
      <c r="L140" s="141">
        <v>213.4</v>
      </c>
      <c r="M140" s="143">
        <f>L140-K140</f>
        <v>0</v>
      </c>
      <c r="N140" s="244">
        <f>L140/K140*100</f>
        <v>100</v>
      </c>
    </row>
    <row r="141" spans="1:14" s="133" customFormat="1" ht="22.5" customHeight="1" hidden="1">
      <c r="A141" s="136" t="s">
        <v>262</v>
      </c>
      <c r="B141" s="132" t="s">
        <v>263</v>
      </c>
      <c r="C141" s="141">
        <f t="shared" si="26"/>
        <v>0</v>
      </c>
      <c r="D141" s="141">
        <f t="shared" si="25"/>
        <v>0</v>
      </c>
      <c r="E141" s="143">
        <f t="shared" si="21"/>
        <v>0</v>
      </c>
      <c r="F141" s="244" t="e">
        <f t="shared" si="22"/>
        <v>#DIV/0!</v>
      </c>
      <c r="G141" s="142"/>
      <c r="H141" s="142"/>
      <c r="I141" s="143">
        <f t="shared" si="23"/>
        <v>0</v>
      </c>
      <c r="J141" s="244" t="e">
        <f t="shared" si="24"/>
        <v>#DIV/0!</v>
      </c>
      <c r="K141" s="141"/>
      <c r="L141" s="141"/>
      <c r="M141" s="143">
        <f t="shared" si="18"/>
        <v>0</v>
      </c>
      <c r="N141" s="244"/>
    </row>
    <row r="142" spans="1:14" s="133" customFormat="1" ht="22.5" customHeight="1" hidden="1">
      <c r="A142" s="136" t="s">
        <v>214</v>
      </c>
      <c r="B142" s="132" t="s">
        <v>215</v>
      </c>
      <c r="C142" s="141">
        <f t="shared" si="26"/>
        <v>0</v>
      </c>
      <c r="D142" s="141">
        <f t="shared" si="25"/>
        <v>0</v>
      </c>
      <c r="E142" s="143">
        <f t="shared" si="21"/>
        <v>0</v>
      </c>
      <c r="F142" s="244" t="e">
        <f t="shared" si="22"/>
        <v>#DIV/0!</v>
      </c>
      <c r="G142" s="142"/>
      <c r="H142" s="142"/>
      <c r="I142" s="143">
        <f t="shared" si="23"/>
        <v>0</v>
      </c>
      <c r="J142" s="244" t="e">
        <f t="shared" si="24"/>
        <v>#DIV/0!</v>
      </c>
      <c r="K142" s="141"/>
      <c r="L142" s="141"/>
      <c r="M142" s="143">
        <f t="shared" si="18"/>
        <v>0</v>
      </c>
      <c r="N142" s="244" t="e">
        <f t="shared" si="19"/>
        <v>#DIV/0!</v>
      </c>
    </row>
    <row r="143" spans="1:14" s="131" customFormat="1" ht="22.5" customHeight="1">
      <c r="A143" s="135" t="s">
        <v>216</v>
      </c>
      <c r="B143" s="130" t="s">
        <v>217</v>
      </c>
      <c r="C143" s="139">
        <f>G143+K143</f>
        <v>673102.7</v>
      </c>
      <c r="D143" s="139">
        <f>H143+L143</f>
        <v>554269.5</v>
      </c>
      <c r="E143" s="138">
        <f t="shared" si="21"/>
        <v>-118833.19999999995</v>
      </c>
      <c r="F143" s="146">
        <f t="shared" si="22"/>
        <v>82.34545783280917</v>
      </c>
      <c r="G143" s="140">
        <v>667236</v>
      </c>
      <c r="H143" s="140">
        <v>547725.5</v>
      </c>
      <c r="I143" s="138">
        <f t="shared" si="23"/>
        <v>-119510.5</v>
      </c>
      <c r="J143" s="146">
        <f t="shared" si="24"/>
        <v>82.08872123206781</v>
      </c>
      <c r="K143" s="139">
        <v>5866.7</v>
      </c>
      <c r="L143" s="139">
        <v>6544</v>
      </c>
      <c r="M143" s="138">
        <f>L143-K143</f>
        <v>677.3000000000002</v>
      </c>
      <c r="N143" s="146">
        <f>L143/K143*100</f>
        <v>111.54482076806383</v>
      </c>
    </row>
    <row r="144" spans="1:14" s="133" customFormat="1" ht="17.25" customHeight="1">
      <c r="A144" s="136" t="s">
        <v>216</v>
      </c>
      <c r="B144" s="132"/>
      <c r="C144" s="141"/>
      <c r="D144" s="142"/>
      <c r="E144" s="138"/>
      <c r="F144" s="146"/>
      <c r="G144" s="142"/>
      <c r="H144" s="142"/>
      <c r="I144" s="138"/>
      <c r="J144" s="146"/>
      <c r="K144" s="141"/>
      <c r="L144" s="141"/>
      <c r="M144" s="138"/>
      <c r="N144" s="146"/>
    </row>
    <row r="145" spans="1:14" s="131" customFormat="1" ht="22.5" customHeight="1">
      <c r="A145" s="134"/>
      <c r="B145" s="130" t="s">
        <v>3</v>
      </c>
      <c r="C145" s="139">
        <f>C146+C190</f>
        <v>14074302.6</v>
      </c>
      <c r="D145" s="139">
        <f>D146+D190</f>
        <v>10801740.599999998</v>
      </c>
      <c r="E145" s="138">
        <f aca="true" t="shared" si="27" ref="E145:E186">D145-C145</f>
        <v>-3272562.000000002</v>
      </c>
      <c r="F145" s="146">
        <f aca="true" t="shared" si="28" ref="F145:F150">D145/C145*100</f>
        <v>76.74796334135944</v>
      </c>
      <c r="G145" s="139">
        <f>G146+G190</f>
        <v>13726152.200000001</v>
      </c>
      <c r="H145" s="139">
        <f>H146+H190</f>
        <v>10472075.4</v>
      </c>
      <c r="I145" s="138">
        <f aca="true" t="shared" si="29" ref="I145:I173">H145-G145</f>
        <v>-3254076.8000000007</v>
      </c>
      <c r="J145" s="146">
        <f aca="true" t="shared" si="30" ref="J145:J150">H145/G145*100</f>
        <v>76.29286960696821</v>
      </c>
      <c r="K145" s="139">
        <f>K146+K190</f>
        <v>348150.4</v>
      </c>
      <c r="L145" s="139">
        <f>L146+L190</f>
        <v>329665.2</v>
      </c>
      <c r="M145" s="138">
        <f aca="true" t="shared" si="31" ref="M145:M189">L145-K145</f>
        <v>-18485.20000000001</v>
      </c>
      <c r="N145" s="146">
        <f aca="true" t="shared" si="32" ref="N145:N150">L145/K145*100</f>
        <v>94.69045561918067</v>
      </c>
    </row>
    <row r="146" spans="1:14" s="131" customFormat="1" ht="22.5" customHeight="1">
      <c r="A146" s="135"/>
      <c r="B146" s="130" t="s">
        <v>187</v>
      </c>
      <c r="C146" s="139">
        <f>C147+C148+C149+C150+C162+C163+C164+C168+C169+C170+C171+C172+C173+C174+C175+C176+C177+C178+C179+C180+C181+C182+C183+C184+C185+C186+C187+C189</f>
        <v>13569101.2</v>
      </c>
      <c r="D146" s="139">
        <f>D147+D148+D149+D150+D162+D163+D164+D168+D169+D170+D171+D172+D173+D174+D175+D176+D177+D178+D179+D180+D181+D182+D183+D184+D185+D186+D187+D189</f>
        <v>10496688.399999999</v>
      </c>
      <c r="E146" s="138">
        <f t="shared" si="27"/>
        <v>-3072412.8000000007</v>
      </c>
      <c r="F146" s="146">
        <f t="shared" si="28"/>
        <v>77.35728583113523</v>
      </c>
      <c r="G146" s="139">
        <f>G147+G148+G149+G150+G162+G163+G164+G168+G169+G170+G171+G172+G173+G174+G175+G176+G177+G178+G179+G180+G181+G182+G183+G184+G185+G186+G187+G189</f>
        <v>13222441.4</v>
      </c>
      <c r="H146" s="139">
        <f>H147+H148+H149+H150+H162+H163+H164+H168+H169+H170+H171+H172+H173+H174+H175+H176+H177+H178+H179+H180+H181+H182+H183+H184+H185+H186+H187+H189</f>
        <v>10167944.6</v>
      </c>
      <c r="I146" s="138">
        <f t="shared" si="29"/>
        <v>-3054496.8000000007</v>
      </c>
      <c r="J146" s="146">
        <f t="shared" si="30"/>
        <v>76.89914662809547</v>
      </c>
      <c r="K146" s="139">
        <f>K147+K148+K149+K150+K162+K163+K164+K168+K169+K170+K171+K172+K173+K174+K175+K176+K177+K178+K179+K180+K181+K182+K183+K184+K185+K186+K187+K189</f>
        <v>346659.80000000005</v>
      </c>
      <c r="L146" s="139">
        <f>L147+L148+L149+L150+L162+L163+L164+L168+L169+L170+L171+L172+L173+L174+L175+L176+L177+L178+L179+L180+L181+L182+L183+L184+L185+L186+L187+L189</f>
        <v>328743.8</v>
      </c>
      <c r="M146" s="138">
        <f t="shared" si="31"/>
        <v>-17916.00000000006</v>
      </c>
      <c r="N146" s="146">
        <f t="shared" si="32"/>
        <v>94.83182070721784</v>
      </c>
    </row>
    <row r="147" spans="1:14" s="133" customFormat="1" ht="22.5" customHeight="1">
      <c r="A147" s="136" t="s">
        <v>188</v>
      </c>
      <c r="B147" s="132" t="s">
        <v>189</v>
      </c>
      <c r="C147" s="141">
        <f aca="true" t="shared" si="33" ref="C147:D150">G147+K147</f>
        <v>1015188.9</v>
      </c>
      <c r="D147" s="141">
        <f t="shared" si="33"/>
        <v>1009848.9</v>
      </c>
      <c r="E147" s="143">
        <f t="shared" si="27"/>
        <v>-5340</v>
      </c>
      <c r="F147" s="244">
        <f t="shared" si="28"/>
        <v>99.47398952057101</v>
      </c>
      <c r="G147" s="142">
        <v>994179.1</v>
      </c>
      <c r="H147" s="142">
        <v>988844.6</v>
      </c>
      <c r="I147" s="143">
        <f t="shared" si="29"/>
        <v>-5334.5</v>
      </c>
      <c r="J147" s="244">
        <f t="shared" si="30"/>
        <v>99.46342666024664</v>
      </c>
      <c r="K147" s="141">
        <v>21009.8</v>
      </c>
      <c r="L147" s="141">
        <v>21004.3</v>
      </c>
      <c r="M147" s="143">
        <f t="shared" si="31"/>
        <v>-5.5</v>
      </c>
      <c r="N147" s="244">
        <f t="shared" si="32"/>
        <v>99.9738217403307</v>
      </c>
    </row>
    <row r="148" spans="1:14" s="133" customFormat="1" ht="22.5" customHeight="1">
      <c r="A148" s="136" t="s">
        <v>190</v>
      </c>
      <c r="B148" s="132" t="s">
        <v>191</v>
      </c>
      <c r="C148" s="141">
        <f t="shared" si="33"/>
        <v>170642.4</v>
      </c>
      <c r="D148" s="141">
        <f t="shared" si="33"/>
        <v>167082.9</v>
      </c>
      <c r="E148" s="143">
        <f t="shared" si="27"/>
        <v>-3559.5</v>
      </c>
      <c r="F148" s="244">
        <f t="shared" si="28"/>
        <v>97.91405887399614</v>
      </c>
      <c r="G148" s="142">
        <v>167384.4</v>
      </c>
      <c r="H148" s="142">
        <v>163822.3</v>
      </c>
      <c r="I148" s="143">
        <f t="shared" si="29"/>
        <v>-3562.100000000006</v>
      </c>
      <c r="J148" s="244">
        <f t="shared" si="30"/>
        <v>97.87190443075937</v>
      </c>
      <c r="K148" s="141">
        <v>3258</v>
      </c>
      <c r="L148" s="141">
        <v>3260.6</v>
      </c>
      <c r="M148" s="143">
        <f t="shared" si="31"/>
        <v>2.599999999999909</v>
      </c>
      <c r="N148" s="244">
        <f t="shared" si="32"/>
        <v>100.07980356046656</v>
      </c>
    </row>
    <row r="149" spans="1:14" s="133" customFormat="1" ht="22.5" customHeight="1">
      <c r="A149" s="136" t="s">
        <v>192</v>
      </c>
      <c r="B149" s="132" t="s">
        <v>193</v>
      </c>
      <c r="C149" s="141">
        <f t="shared" si="33"/>
        <v>45153.4</v>
      </c>
      <c r="D149" s="141">
        <f t="shared" si="33"/>
        <v>39507.4</v>
      </c>
      <c r="E149" s="143">
        <f t="shared" si="27"/>
        <v>-5646</v>
      </c>
      <c r="F149" s="244">
        <f t="shared" si="28"/>
        <v>87.49595822241515</v>
      </c>
      <c r="G149" s="142">
        <v>44872.6</v>
      </c>
      <c r="H149" s="142">
        <v>39226.6</v>
      </c>
      <c r="I149" s="143">
        <f t="shared" si="29"/>
        <v>-5646</v>
      </c>
      <c r="J149" s="244">
        <f t="shared" si="30"/>
        <v>87.41771147649122</v>
      </c>
      <c r="K149" s="141">
        <v>280.8</v>
      </c>
      <c r="L149" s="141">
        <v>280.8</v>
      </c>
      <c r="M149" s="143">
        <f t="shared" si="31"/>
        <v>0</v>
      </c>
      <c r="N149" s="244">
        <f t="shared" si="32"/>
        <v>100</v>
      </c>
    </row>
    <row r="150" spans="1:14" s="133" customFormat="1" ht="22.5" customHeight="1">
      <c r="A150" s="136" t="s">
        <v>194</v>
      </c>
      <c r="B150" s="132" t="s">
        <v>363</v>
      </c>
      <c r="C150" s="141">
        <f t="shared" si="33"/>
        <v>166796</v>
      </c>
      <c r="D150" s="141">
        <f>D151+D152+D153+D154+D155+D156+D157+D158+D159+D160+D161</f>
        <v>161622.79999999996</v>
      </c>
      <c r="E150" s="143">
        <f t="shared" si="27"/>
        <v>-5173.200000000041</v>
      </c>
      <c r="F150" s="244">
        <f t="shared" si="28"/>
        <v>96.89848677426315</v>
      </c>
      <c r="G150" s="141">
        <v>165264.7</v>
      </c>
      <c r="H150" s="141">
        <f>H151+H152+H153+H154+H155+H156+H157+H158+H159+H160+H161</f>
        <v>160214.1</v>
      </c>
      <c r="I150" s="143">
        <f t="shared" si="29"/>
        <v>-5050.600000000006</v>
      </c>
      <c r="J150" s="244">
        <f t="shared" si="30"/>
        <v>96.94393297540249</v>
      </c>
      <c r="K150" s="141">
        <v>1531.3</v>
      </c>
      <c r="L150" s="141">
        <f>L151+L152+L153+L154+L155+L156+L157+L158+L159+L160+L161</f>
        <v>1408.7</v>
      </c>
      <c r="M150" s="143">
        <f t="shared" si="31"/>
        <v>-122.59999999999991</v>
      </c>
      <c r="N150" s="244">
        <f t="shared" si="32"/>
        <v>91.99373081695292</v>
      </c>
    </row>
    <row r="151" spans="1:14" s="133" customFormat="1" ht="22.5" customHeight="1">
      <c r="A151" s="136" t="s">
        <v>226</v>
      </c>
      <c r="B151" s="132" t="s">
        <v>227</v>
      </c>
      <c r="C151" s="141"/>
      <c r="D151" s="141">
        <f aca="true" t="shared" si="34" ref="D151:D189">H151+L151</f>
        <v>1067.4</v>
      </c>
      <c r="E151" s="143">
        <f t="shared" si="27"/>
        <v>1067.4</v>
      </c>
      <c r="F151" s="244"/>
      <c r="G151" s="142"/>
      <c r="H151" s="142">
        <v>1021</v>
      </c>
      <c r="I151" s="143">
        <f t="shared" si="29"/>
        <v>1021</v>
      </c>
      <c r="J151" s="244"/>
      <c r="K151" s="141"/>
      <c r="L151" s="141">
        <v>46.4</v>
      </c>
      <c r="M151" s="143">
        <f t="shared" si="31"/>
        <v>46.4</v>
      </c>
      <c r="N151" s="244"/>
    </row>
    <row r="152" spans="1:14" s="133" customFormat="1" ht="22.5" customHeight="1">
      <c r="A152" s="136" t="s">
        <v>228</v>
      </c>
      <c r="B152" s="132" t="s">
        <v>229</v>
      </c>
      <c r="C152" s="141"/>
      <c r="D152" s="141">
        <f t="shared" si="34"/>
        <v>124983.9</v>
      </c>
      <c r="E152" s="143">
        <f t="shared" si="27"/>
        <v>124983.9</v>
      </c>
      <c r="F152" s="244"/>
      <c r="G152" s="142"/>
      <c r="H152" s="142">
        <v>124435.2</v>
      </c>
      <c r="I152" s="143">
        <f t="shared" si="29"/>
        <v>124435.2</v>
      </c>
      <c r="J152" s="244"/>
      <c r="K152" s="141"/>
      <c r="L152" s="141">
        <v>548.7</v>
      </c>
      <c r="M152" s="143">
        <f t="shared" si="31"/>
        <v>548.7</v>
      </c>
      <c r="N152" s="244"/>
    </row>
    <row r="153" spans="1:14" s="133" customFormat="1" ht="22.5" customHeight="1">
      <c r="A153" s="136" t="s">
        <v>230</v>
      </c>
      <c r="B153" s="132" t="s">
        <v>231</v>
      </c>
      <c r="C153" s="141"/>
      <c r="D153" s="141">
        <f t="shared" si="34"/>
        <v>6346.3</v>
      </c>
      <c r="E153" s="143">
        <f t="shared" si="27"/>
        <v>6346.3</v>
      </c>
      <c r="F153" s="244"/>
      <c r="G153" s="142"/>
      <c r="H153" s="142">
        <v>6116.3</v>
      </c>
      <c r="I153" s="143">
        <f t="shared" si="29"/>
        <v>6116.3</v>
      </c>
      <c r="J153" s="244"/>
      <c r="K153" s="141"/>
      <c r="L153" s="141">
        <v>230</v>
      </c>
      <c r="M153" s="143">
        <f t="shared" si="31"/>
        <v>230</v>
      </c>
      <c r="N153" s="244"/>
    </row>
    <row r="154" spans="1:14" s="133" customFormat="1" ht="22.5" customHeight="1">
      <c r="A154" s="136" t="s">
        <v>232</v>
      </c>
      <c r="B154" s="132" t="s">
        <v>32</v>
      </c>
      <c r="C154" s="141"/>
      <c r="D154" s="141">
        <f t="shared" si="34"/>
        <v>50</v>
      </c>
      <c r="E154" s="143">
        <f t="shared" si="27"/>
        <v>50</v>
      </c>
      <c r="F154" s="244"/>
      <c r="G154" s="142"/>
      <c r="H154" s="142">
        <v>50</v>
      </c>
      <c r="I154" s="143">
        <f t="shared" si="29"/>
        <v>50</v>
      </c>
      <c r="J154" s="244"/>
      <c r="K154" s="141"/>
      <c r="L154" s="141"/>
      <c r="M154" s="143"/>
      <c r="N154" s="244"/>
    </row>
    <row r="155" spans="1:14" s="133" customFormat="1" ht="22.5" customHeight="1">
      <c r="A155" s="136" t="s">
        <v>364</v>
      </c>
      <c r="B155" s="132" t="s">
        <v>365</v>
      </c>
      <c r="C155" s="141"/>
      <c r="D155" s="141">
        <f t="shared" si="34"/>
        <v>3708.7</v>
      </c>
      <c r="E155" s="143">
        <f t="shared" si="27"/>
        <v>3708.7</v>
      </c>
      <c r="F155" s="244"/>
      <c r="G155" s="142"/>
      <c r="H155" s="142">
        <v>3708.7</v>
      </c>
      <c r="I155" s="143">
        <f t="shared" si="29"/>
        <v>3708.7</v>
      </c>
      <c r="J155" s="244"/>
      <c r="K155" s="141"/>
      <c r="L155" s="141"/>
      <c r="M155" s="143"/>
      <c r="N155" s="244"/>
    </row>
    <row r="156" spans="1:14" s="133" customFormat="1" ht="22.5" customHeight="1">
      <c r="A156" s="136" t="s">
        <v>233</v>
      </c>
      <c r="B156" s="132" t="s">
        <v>33</v>
      </c>
      <c r="C156" s="141"/>
      <c r="D156" s="141">
        <f t="shared" si="34"/>
        <v>17372.5</v>
      </c>
      <c r="E156" s="143">
        <f t="shared" si="27"/>
        <v>17372.5</v>
      </c>
      <c r="F156" s="244"/>
      <c r="G156" s="142"/>
      <c r="H156" s="142">
        <v>16825.4</v>
      </c>
      <c r="I156" s="143">
        <f t="shared" si="29"/>
        <v>16825.4</v>
      </c>
      <c r="J156" s="244"/>
      <c r="K156" s="141"/>
      <c r="L156" s="141">
        <v>547.1</v>
      </c>
      <c r="M156" s="143">
        <f t="shared" si="31"/>
        <v>547.1</v>
      </c>
      <c r="N156" s="244"/>
    </row>
    <row r="157" spans="1:14" s="133" customFormat="1" ht="22.5" customHeight="1">
      <c r="A157" s="136" t="s">
        <v>366</v>
      </c>
      <c r="B157" s="132" t="s">
        <v>367</v>
      </c>
      <c r="C157" s="141"/>
      <c r="D157" s="141">
        <f t="shared" si="34"/>
        <v>1459.8</v>
      </c>
      <c r="E157" s="143">
        <f t="shared" si="27"/>
        <v>1459.8</v>
      </c>
      <c r="F157" s="244"/>
      <c r="G157" s="142"/>
      <c r="H157" s="142">
        <v>1456.1</v>
      </c>
      <c r="I157" s="143">
        <f t="shared" si="29"/>
        <v>1456.1</v>
      </c>
      <c r="J157" s="244"/>
      <c r="K157" s="141"/>
      <c r="L157" s="141">
        <v>3.7</v>
      </c>
      <c r="M157" s="143">
        <f t="shared" si="31"/>
        <v>3.7</v>
      </c>
      <c r="N157" s="244"/>
    </row>
    <row r="158" spans="1:14" s="133" customFormat="1" ht="22.5" customHeight="1">
      <c r="A158" s="136" t="s">
        <v>368</v>
      </c>
      <c r="B158" s="132" t="s">
        <v>369</v>
      </c>
      <c r="C158" s="141"/>
      <c r="D158" s="141">
        <f t="shared" si="34"/>
        <v>88.4</v>
      </c>
      <c r="E158" s="143">
        <f t="shared" si="27"/>
        <v>88.4</v>
      </c>
      <c r="F158" s="244"/>
      <c r="G158" s="142"/>
      <c r="H158" s="142">
        <v>88.4</v>
      </c>
      <c r="I158" s="143">
        <f t="shared" si="29"/>
        <v>88.4</v>
      </c>
      <c r="J158" s="244"/>
      <c r="K158" s="141"/>
      <c r="L158" s="141"/>
      <c r="M158" s="143"/>
      <c r="N158" s="244"/>
    </row>
    <row r="159" spans="1:14" s="133" customFormat="1" ht="22.5" customHeight="1">
      <c r="A159" s="136" t="s">
        <v>370</v>
      </c>
      <c r="B159" s="132" t="s">
        <v>371</v>
      </c>
      <c r="C159" s="141"/>
      <c r="D159" s="141">
        <f t="shared" si="34"/>
        <v>436.8</v>
      </c>
      <c r="E159" s="143">
        <f t="shared" si="27"/>
        <v>436.8</v>
      </c>
      <c r="F159" s="244"/>
      <c r="G159" s="142"/>
      <c r="H159" s="142">
        <v>436.8</v>
      </c>
      <c r="I159" s="143">
        <f t="shared" si="29"/>
        <v>436.8</v>
      </c>
      <c r="J159" s="244"/>
      <c r="K159" s="141"/>
      <c r="L159" s="141"/>
      <c r="M159" s="143"/>
      <c r="N159" s="244"/>
    </row>
    <row r="160" spans="1:14" s="133" customFormat="1" ht="22.5" customHeight="1" hidden="1">
      <c r="A160" s="136" t="s">
        <v>372</v>
      </c>
      <c r="B160" s="132" t="s">
        <v>373</v>
      </c>
      <c r="C160" s="141"/>
      <c r="D160" s="141">
        <f t="shared" si="34"/>
        <v>0</v>
      </c>
      <c r="E160" s="143">
        <f t="shared" si="27"/>
        <v>0</v>
      </c>
      <c r="F160" s="244"/>
      <c r="G160" s="142"/>
      <c r="H160" s="142"/>
      <c r="I160" s="143">
        <f t="shared" si="29"/>
        <v>0</v>
      </c>
      <c r="J160" s="244"/>
      <c r="K160" s="141"/>
      <c r="L160" s="141"/>
      <c r="M160" s="143">
        <f t="shared" si="31"/>
        <v>0</v>
      </c>
      <c r="N160" s="244"/>
    </row>
    <row r="161" spans="1:14" s="133" customFormat="1" ht="22.5" customHeight="1">
      <c r="A161" s="136" t="s">
        <v>234</v>
      </c>
      <c r="B161" s="132" t="s">
        <v>235</v>
      </c>
      <c r="C161" s="141"/>
      <c r="D161" s="141">
        <f t="shared" si="34"/>
        <v>6109</v>
      </c>
      <c r="E161" s="143">
        <f t="shared" si="27"/>
        <v>6109</v>
      </c>
      <c r="F161" s="244"/>
      <c r="G161" s="142"/>
      <c r="H161" s="142">
        <v>6076.2</v>
      </c>
      <c r="I161" s="143">
        <f t="shared" si="29"/>
        <v>6076.2</v>
      </c>
      <c r="J161" s="244"/>
      <c r="K161" s="141"/>
      <c r="L161" s="141">
        <v>32.8</v>
      </c>
      <c r="M161" s="143">
        <f t="shared" si="31"/>
        <v>32.8</v>
      </c>
      <c r="N161" s="244"/>
    </row>
    <row r="162" spans="1:14" s="133" customFormat="1" ht="22.5" customHeight="1">
      <c r="A162" s="136" t="s">
        <v>195</v>
      </c>
      <c r="B162" s="132" t="s">
        <v>11</v>
      </c>
      <c r="C162" s="141">
        <f aca="true" t="shared" si="35" ref="C162:C189">G162+K162</f>
        <v>24661.2</v>
      </c>
      <c r="D162" s="141">
        <f t="shared" si="34"/>
        <v>23968.3</v>
      </c>
      <c r="E162" s="143">
        <f t="shared" si="27"/>
        <v>-692.9000000000015</v>
      </c>
      <c r="F162" s="244">
        <f>D162/C162*100</f>
        <v>97.19032326083077</v>
      </c>
      <c r="G162" s="142">
        <v>24659</v>
      </c>
      <c r="H162" s="142">
        <v>23966.1</v>
      </c>
      <c r="I162" s="143">
        <f t="shared" si="29"/>
        <v>-692.9000000000015</v>
      </c>
      <c r="J162" s="244">
        <f>H162/G162*100</f>
        <v>97.19007259012936</v>
      </c>
      <c r="K162" s="141">
        <v>2.2</v>
      </c>
      <c r="L162" s="141">
        <v>2.2</v>
      </c>
      <c r="M162" s="143">
        <f t="shared" si="31"/>
        <v>0</v>
      </c>
      <c r="N162" s="244">
        <f>L162/K162*100</f>
        <v>100</v>
      </c>
    </row>
    <row r="163" spans="1:14" s="133" customFormat="1" ht="22.5" customHeight="1">
      <c r="A163" s="136" t="s">
        <v>196</v>
      </c>
      <c r="B163" s="132" t="s">
        <v>197</v>
      </c>
      <c r="C163" s="141">
        <f t="shared" si="35"/>
        <v>122276.8</v>
      </c>
      <c r="D163" s="141">
        <f t="shared" si="34"/>
        <v>120357.40000000001</v>
      </c>
      <c r="E163" s="143">
        <f t="shared" si="27"/>
        <v>-1919.3999999999942</v>
      </c>
      <c r="F163" s="244">
        <f>D163/C163*100</f>
        <v>98.43028276827657</v>
      </c>
      <c r="G163" s="142">
        <v>119954.2</v>
      </c>
      <c r="H163" s="142">
        <v>118021.8</v>
      </c>
      <c r="I163" s="143">
        <f t="shared" si="29"/>
        <v>-1932.3999999999942</v>
      </c>
      <c r="J163" s="244">
        <f>H163/G163*100</f>
        <v>98.3890518214452</v>
      </c>
      <c r="K163" s="141">
        <v>2322.6</v>
      </c>
      <c r="L163" s="141">
        <v>2335.6</v>
      </c>
      <c r="M163" s="143">
        <f t="shared" si="31"/>
        <v>13</v>
      </c>
      <c r="N163" s="244">
        <f>L163/K163*100</f>
        <v>100.55971755790924</v>
      </c>
    </row>
    <row r="164" spans="1:14" s="133" customFormat="1" ht="22.5" customHeight="1">
      <c r="A164" s="136" t="s">
        <v>198</v>
      </c>
      <c r="B164" s="132" t="s">
        <v>35</v>
      </c>
      <c r="C164" s="141">
        <f t="shared" si="35"/>
        <v>3240578.4</v>
      </c>
      <c r="D164" s="141">
        <f t="shared" si="34"/>
        <v>549342.2</v>
      </c>
      <c r="E164" s="143">
        <f t="shared" si="27"/>
        <v>-2691236.2</v>
      </c>
      <c r="F164" s="244">
        <f>D164/C164*100</f>
        <v>16.951979930496357</v>
      </c>
      <c r="G164" s="141">
        <v>3129172.9</v>
      </c>
      <c r="H164" s="257">
        <v>453320.7</v>
      </c>
      <c r="I164" s="143">
        <f t="shared" si="29"/>
        <v>-2675852.1999999997</v>
      </c>
      <c r="J164" s="244">
        <f>H164/G164*100</f>
        <v>14.486917613277297</v>
      </c>
      <c r="K164" s="141">
        <v>111405.5</v>
      </c>
      <c r="L164" s="141">
        <v>96021.5</v>
      </c>
      <c r="M164" s="143">
        <f t="shared" si="31"/>
        <v>-15384</v>
      </c>
      <c r="N164" s="244">
        <f>L164/K164*100</f>
        <v>86.1909869799965</v>
      </c>
    </row>
    <row r="165" spans="1:14" s="133" customFormat="1" ht="22.5" customHeight="1">
      <c r="A165" s="136" t="s">
        <v>34</v>
      </c>
      <c r="B165" s="132" t="s">
        <v>374</v>
      </c>
      <c r="C165" s="141"/>
      <c r="D165" s="141">
        <f t="shared" si="34"/>
        <v>2943.2000000000003</v>
      </c>
      <c r="E165" s="143">
        <f t="shared" si="27"/>
        <v>2943.2000000000003</v>
      </c>
      <c r="F165" s="244"/>
      <c r="G165" s="142"/>
      <c r="H165" s="142">
        <v>2660.8</v>
      </c>
      <c r="I165" s="143">
        <f t="shared" si="29"/>
        <v>2660.8</v>
      </c>
      <c r="J165" s="244"/>
      <c r="K165" s="141"/>
      <c r="L165" s="141">
        <v>282.4</v>
      </c>
      <c r="M165" s="143">
        <f t="shared" si="31"/>
        <v>282.4</v>
      </c>
      <c r="N165" s="244"/>
    </row>
    <row r="166" spans="1:14" s="133" customFormat="1" ht="30.75" customHeight="1">
      <c r="A166" s="136" t="s">
        <v>237</v>
      </c>
      <c r="B166" s="132" t="s">
        <v>238</v>
      </c>
      <c r="C166" s="141"/>
      <c r="D166" s="141">
        <f t="shared" si="34"/>
        <v>1252.6</v>
      </c>
      <c r="E166" s="143">
        <f t="shared" si="27"/>
        <v>1252.6</v>
      </c>
      <c r="F166" s="244"/>
      <c r="G166" s="142"/>
      <c r="H166" s="142">
        <v>1252.6</v>
      </c>
      <c r="I166" s="143">
        <f t="shared" si="29"/>
        <v>1252.6</v>
      </c>
      <c r="J166" s="244"/>
      <c r="K166" s="141"/>
      <c r="L166" s="141"/>
      <c r="M166" s="143"/>
      <c r="N166" s="244"/>
    </row>
    <row r="167" spans="1:14" s="133" customFormat="1" ht="22.5" customHeight="1">
      <c r="A167" s="136" t="s">
        <v>375</v>
      </c>
      <c r="B167" s="132" t="s">
        <v>376</v>
      </c>
      <c r="C167" s="141"/>
      <c r="D167" s="141">
        <f t="shared" si="34"/>
        <v>996</v>
      </c>
      <c r="E167" s="143">
        <f t="shared" si="27"/>
        <v>996</v>
      </c>
      <c r="F167" s="244"/>
      <c r="G167" s="142"/>
      <c r="H167" s="142">
        <v>982</v>
      </c>
      <c r="I167" s="143">
        <f t="shared" si="29"/>
        <v>982</v>
      </c>
      <c r="J167" s="244"/>
      <c r="K167" s="141"/>
      <c r="L167" s="141">
        <v>14</v>
      </c>
      <c r="M167" s="143">
        <f t="shared" si="31"/>
        <v>14</v>
      </c>
      <c r="N167" s="244"/>
    </row>
    <row r="168" spans="1:14" s="133" customFormat="1" ht="30.75" customHeight="1" hidden="1">
      <c r="A168" s="136" t="s">
        <v>377</v>
      </c>
      <c r="B168" s="132" t="s">
        <v>383</v>
      </c>
      <c r="C168" s="141">
        <f t="shared" si="35"/>
        <v>0</v>
      </c>
      <c r="D168" s="141">
        <f t="shared" si="34"/>
        <v>0</v>
      </c>
      <c r="E168" s="143">
        <f t="shared" si="27"/>
        <v>0</v>
      </c>
      <c r="F168" s="244" t="e">
        <f aca="true" t="shared" si="36" ref="F168:F187">D168/C168*100</f>
        <v>#DIV/0!</v>
      </c>
      <c r="G168" s="142"/>
      <c r="H168" s="142"/>
      <c r="I168" s="143">
        <f t="shared" si="29"/>
        <v>0</v>
      </c>
      <c r="J168" s="244" t="e">
        <f aca="true" t="shared" si="37" ref="J168:J173">H168/G168*100</f>
        <v>#DIV/0!</v>
      </c>
      <c r="K168" s="141"/>
      <c r="L168" s="141"/>
      <c r="M168" s="143">
        <f t="shared" si="31"/>
        <v>0</v>
      </c>
      <c r="N168" s="244" t="e">
        <f>L168/K168*100</f>
        <v>#DIV/0!</v>
      </c>
    </row>
    <row r="169" spans="1:14" s="133" customFormat="1" ht="22.5" customHeight="1">
      <c r="A169" s="136" t="s">
        <v>378</v>
      </c>
      <c r="B169" s="132" t="s">
        <v>379</v>
      </c>
      <c r="C169" s="141">
        <f t="shared" si="35"/>
        <v>120</v>
      </c>
      <c r="D169" s="141">
        <f t="shared" si="34"/>
        <v>120</v>
      </c>
      <c r="E169" s="143">
        <f t="shared" si="27"/>
        <v>0</v>
      </c>
      <c r="F169" s="244">
        <f t="shared" si="36"/>
        <v>100</v>
      </c>
      <c r="G169" s="142">
        <v>120</v>
      </c>
      <c r="H169" s="142">
        <v>120</v>
      </c>
      <c r="I169" s="143">
        <f t="shared" si="29"/>
        <v>0</v>
      </c>
      <c r="J169" s="244">
        <f t="shared" si="37"/>
        <v>100</v>
      </c>
      <c r="K169" s="141"/>
      <c r="L169" s="141"/>
      <c r="M169" s="143"/>
      <c r="N169" s="244"/>
    </row>
    <row r="170" spans="1:14" s="133" customFormat="1" ht="22.5" customHeight="1">
      <c r="A170" s="136" t="s">
        <v>380</v>
      </c>
      <c r="B170" s="132" t="s">
        <v>236</v>
      </c>
      <c r="C170" s="141">
        <f t="shared" si="35"/>
        <v>7661.4</v>
      </c>
      <c r="D170" s="141">
        <f t="shared" si="34"/>
        <v>7643.9</v>
      </c>
      <c r="E170" s="143">
        <f t="shared" si="27"/>
        <v>-17.5</v>
      </c>
      <c r="F170" s="244">
        <f t="shared" si="36"/>
        <v>99.7715822173493</v>
      </c>
      <c r="G170" s="142">
        <v>6631.3</v>
      </c>
      <c r="H170" s="142">
        <v>6613.8</v>
      </c>
      <c r="I170" s="143">
        <f t="shared" si="29"/>
        <v>-17.5</v>
      </c>
      <c r="J170" s="244">
        <f t="shared" si="37"/>
        <v>99.736100010556</v>
      </c>
      <c r="K170" s="141">
        <v>1030.1</v>
      </c>
      <c r="L170" s="141">
        <v>1030.1</v>
      </c>
      <c r="M170" s="143">
        <f t="shared" si="31"/>
        <v>0</v>
      </c>
      <c r="N170" s="244">
        <f aca="true" t="shared" si="38" ref="N170:N176">L170/K170*100</f>
        <v>100</v>
      </c>
    </row>
    <row r="171" spans="1:14" s="133" customFormat="1" ht="30.75" customHeight="1" hidden="1">
      <c r="A171" s="136" t="s">
        <v>199</v>
      </c>
      <c r="B171" s="132" t="s">
        <v>200</v>
      </c>
      <c r="C171" s="141">
        <f t="shared" si="35"/>
        <v>0</v>
      </c>
      <c r="D171" s="141">
        <f t="shared" si="34"/>
        <v>0</v>
      </c>
      <c r="E171" s="143">
        <f t="shared" si="27"/>
        <v>0</v>
      </c>
      <c r="F171" s="244" t="e">
        <f t="shared" si="36"/>
        <v>#DIV/0!</v>
      </c>
      <c r="G171" s="142"/>
      <c r="H171" s="142"/>
      <c r="I171" s="143">
        <f t="shared" si="29"/>
        <v>0</v>
      </c>
      <c r="J171" s="244" t="e">
        <f t="shared" si="37"/>
        <v>#DIV/0!</v>
      </c>
      <c r="K171" s="141"/>
      <c r="L171" s="141"/>
      <c r="M171" s="143">
        <f t="shared" si="31"/>
        <v>0</v>
      </c>
      <c r="N171" s="244" t="e">
        <f t="shared" si="38"/>
        <v>#DIV/0!</v>
      </c>
    </row>
    <row r="172" spans="1:14" s="133" customFormat="1" ht="23.25" customHeight="1" hidden="1">
      <c r="A172" s="136" t="s">
        <v>201</v>
      </c>
      <c r="B172" s="132" t="s">
        <v>202</v>
      </c>
      <c r="C172" s="141">
        <f t="shared" si="35"/>
        <v>0</v>
      </c>
      <c r="D172" s="141">
        <f t="shared" si="34"/>
        <v>0</v>
      </c>
      <c r="E172" s="143">
        <f t="shared" si="27"/>
        <v>0</v>
      </c>
      <c r="F172" s="244" t="e">
        <f t="shared" si="36"/>
        <v>#DIV/0!</v>
      </c>
      <c r="G172" s="142"/>
      <c r="H172" s="142"/>
      <c r="I172" s="143">
        <f t="shared" si="29"/>
        <v>0</v>
      </c>
      <c r="J172" s="244" t="e">
        <f t="shared" si="37"/>
        <v>#DIV/0!</v>
      </c>
      <c r="K172" s="141"/>
      <c r="L172" s="141"/>
      <c r="M172" s="143">
        <f t="shared" si="31"/>
        <v>0</v>
      </c>
      <c r="N172" s="244" t="e">
        <f t="shared" si="38"/>
        <v>#DIV/0!</v>
      </c>
    </row>
    <row r="173" spans="1:14" s="133" customFormat="1" ht="23.25" customHeight="1" hidden="1">
      <c r="A173" s="136" t="s">
        <v>381</v>
      </c>
      <c r="B173" s="132" t="s">
        <v>382</v>
      </c>
      <c r="C173" s="141">
        <f t="shared" si="35"/>
        <v>0</v>
      </c>
      <c r="D173" s="141">
        <f t="shared" si="34"/>
        <v>0</v>
      </c>
      <c r="E173" s="143">
        <f t="shared" si="27"/>
        <v>0</v>
      </c>
      <c r="F173" s="244" t="e">
        <f t="shared" si="36"/>
        <v>#DIV/0!</v>
      </c>
      <c r="G173" s="142"/>
      <c r="H173" s="142"/>
      <c r="I173" s="143">
        <f t="shared" si="29"/>
        <v>0</v>
      </c>
      <c r="J173" s="244" t="e">
        <f t="shared" si="37"/>
        <v>#DIV/0!</v>
      </c>
      <c r="K173" s="141"/>
      <c r="L173" s="141"/>
      <c r="M173" s="143">
        <f t="shared" si="31"/>
        <v>0</v>
      </c>
      <c r="N173" s="244" t="e">
        <f t="shared" si="38"/>
        <v>#DIV/0!</v>
      </c>
    </row>
    <row r="174" spans="1:14" s="133" customFormat="1" ht="23.25" customHeight="1">
      <c r="A174" s="136" t="s">
        <v>384</v>
      </c>
      <c r="B174" s="132" t="s">
        <v>385</v>
      </c>
      <c r="C174" s="141">
        <f t="shared" si="35"/>
        <v>18141</v>
      </c>
      <c r="D174" s="141">
        <f t="shared" si="34"/>
        <v>18141</v>
      </c>
      <c r="E174" s="143">
        <f t="shared" si="27"/>
        <v>0</v>
      </c>
      <c r="F174" s="244">
        <f t="shared" si="36"/>
        <v>100</v>
      </c>
      <c r="G174" s="142"/>
      <c r="H174" s="142"/>
      <c r="I174" s="143"/>
      <c r="J174" s="244"/>
      <c r="K174" s="141">
        <v>18141</v>
      </c>
      <c r="L174" s="141">
        <v>18141</v>
      </c>
      <c r="M174" s="143">
        <f t="shared" si="31"/>
        <v>0</v>
      </c>
      <c r="N174" s="244">
        <f t="shared" si="38"/>
        <v>100</v>
      </c>
    </row>
    <row r="175" spans="1:14" s="133" customFormat="1" ht="23.25" customHeight="1">
      <c r="A175" s="136" t="s">
        <v>218</v>
      </c>
      <c r="B175" s="132" t="s">
        <v>219</v>
      </c>
      <c r="C175" s="141">
        <f t="shared" si="35"/>
        <v>506628.5</v>
      </c>
      <c r="D175" s="141">
        <f t="shared" si="34"/>
        <v>412239</v>
      </c>
      <c r="E175" s="143">
        <f t="shared" si="27"/>
        <v>-94389.5</v>
      </c>
      <c r="F175" s="244">
        <f t="shared" si="36"/>
        <v>81.36908997421187</v>
      </c>
      <c r="G175" s="142">
        <v>319000</v>
      </c>
      <c r="H175" s="142">
        <v>227000</v>
      </c>
      <c r="I175" s="143">
        <f>H175-G175</f>
        <v>-92000</v>
      </c>
      <c r="J175" s="244">
        <f>H175/G175*100</f>
        <v>71.15987460815047</v>
      </c>
      <c r="K175" s="141">
        <v>187628.5</v>
      </c>
      <c r="L175" s="141">
        <v>185239</v>
      </c>
      <c r="M175" s="143">
        <f t="shared" si="31"/>
        <v>-2389.5</v>
      </c>
      <c r="N175" s="244">
        <f t="shared" si="38"/>
        <v>98.72647279064748</v>
      </c>
    </row>
    <row r="176" spans="1:14" s="133" customFormat="1" ht="23.25" customHeight="1" hidden="1">
      <c r="A176" s="136" t="s">
        <v>220</v>
      </c>
      <c r="B176" s="132" t="s">
        <v>221</v>
      </c>
      <c r="C176" s="141">
        <f t="shared" si="35"/>
        <v>0</v>
      </c>
      <c r="D176" s="141">
        <f t="shared" si="34"/>
        <v>0</v>
      </c>
      <c r="E176" s="143">
        <f t="shared" si="27"/>
        <v>0</v>
      </c>
      <c r="F176" s="244" t="e">
        <f t="shared" si="36"/>
        <v>#DIV/0!</v>
      </c>
      <c r="G176" s="142"/>
      <c r="H176" s="142"/>
      <c r="I176" s="143">
        <f aca="true" t="shared" si="39" ref="I176:I185">H176-G176</f>
        <v>0</v>
      </c>
      <c r="J176" s="244" t="e">
        <f aca="true" t="shared" si="40" ref="J176:J185">H176/G176*100</f>
        <v>#DIV/0!</v>
      </c>
      <c r="K176" s="141"/>
      <c r="L176" s="141"/>
      <c r="M176" s="143">
        <f t="shared" si="31"/>
        <v>0</v>
      </c>
      <c r="N176" s="244" t="e">
        <f t="shared" si="38"/>
        <v>#DIV/0!</v>
      </c>
    </row>
    <row r="177" spans="1:14" s="133" customFormat="1" ht="23.25" customHeight="1">
      <c r="A177" s="136" t="s">
        <v>222</v>
      </c>
      <c r="B177" s="132" t="s">
        <v>223</v>
      </c>
      <c r="C177" s="141">
        <f t="shared" si="35"/>
        <v>46700</v>
      </c>
      <c r="D177" s="141">
        <f t="shared" si="34"/>
        <v>46700</v>
      </c>
      <c r="E177" s="143">
        <f t="shared" si="27"/>
        <v>0</v>
      </c>
      <c r="F177" s="244">
        <f t="shared" si="36"/>
        <v>100</v>
      </c>
      <c r="G177" s="142">
        <v>46700</v>
      </c>
      <c r="H177" s="142">
        <v>46700</v>
      </c>
      <c r="I177" s="143">
        <f t="shared" si="39"/>
        <v>0</v>
      </c>
      <c r="J177" s="244">
        <f t="shared" si="40"/>
        <v>100</v>
      </c>
      <c r="K177" s="141"/>
      <c r="L177" s="141"/>
      <c r="M177" s="143"/>
      <c r="N177" s="244"/>
    </row>
    <row r="178" spans="1:14" s="133" customFormat="1" ht="23.25" customHeight="1" hidden="1">
      <c r="A178" s="136" t="s">
        <v>386</v>
      </c>
      <c r="B178" s="132" t="s">
        <v>387</v>
      </c>
      <c r="C178" s="141">
        <f t="shared" si="35"/>
        <v>0</v>
      </c>
      <c r="D178" s="141">
        <f t="shared" si="34"/>
        <v>0</v>
      </c>
      <c r="E178" s="143">
        <f t="shared" si="27"/>
        <v>0</v>
      </c>
      <c r="F178" s="244" t="e">
        <f t="shared" si="36"/>
        <v>#DIV/0!</v>
      </c>
      <c r="G178" s="142"/>
      <c r="H178" s="142"/>
      <c r="I178" s="143">
        <f t="shared" si="39"/>
        <v>0</v>
      </c>
      <c r="J178" s="244" t="e">
        <f t="shared" si="40"/>
        <v>#DIV/0!</v>
      </c>
      <c r="K178" s="141"/>
      <c r="L178" s="141"/>
      <c r="M178" s="143">
        <f t="shared" si="31"/>
        <v>0</v>
      </c>
      <c r="N178" s="244" t="e">
        <f>L178/K178*100</f>
        <v>#DIV/0!</v>
      </c>
    </row>
    <row r="179" spans="1:14" s="133" customFormat="1" ht="22.5" customHeight="1" hidden="1">
      <c r="A179" s="136" t="s">
        <v>203</v>
      </c>
      <c r="B179" s="132" t="s">
        <v>204</v>
      </c>
      <c r="C179" s="141">
        <f t="shared" si="35"/>
        <v>0</v>
      </c>
      <c r="D179" s="141">
        <f t="shared" si="34"/>
        <v>0</v>
      </c>
      <c r="E179" s="143">
        <f t="shared" si="27"/>
        <v>0</v>
      </c>
      <c r="F179" s="244" t="e">
        <f t="shared" si="36"/>
        <v>#DIV/0!</v>
      </c>
      <c r="G179" s="142"/>
      <c r="H179" s="142"/>
      <c r="I179" s="143">
        <f t="shared" si="39"/>
        <v>0</v>
      </c>
      <c r="J179" s="244" t="e">
        <f t="shared" si="40"/>
        <v>#DIV/0!</v>
      </c>
      <c r="K179" s="141"/>
      <c r="L179" s="141"/>
      <c r="M179" s="143">
        <f t="shared" si="31"/>
        <v>0</v>
      </c>
      <c r="N179" s="244" t="e">
        <f>L179/K179*100</f>
        <v>#DIV/0!</v>
      </c>
    </row>
    <row r="180" spans="1:14" s="133" customFormat="1" ht="22.5" customHeight="1" hidden="1">
      <c r="A180" s="136" t="s">
        <v>388</v>
      </c>
      <c r="B180" s="132" t="s">
        <v>389</v>
      </c>
      <c r="C180" s="141">
        <f t="shared" si="35"/>
        <v>0</v>
      </c>
      <c r="D180" s="141">
        <f t="shared" si="34"/>
        <v>0</v>
      </c>
      <c r="E180" s="143">
        <f t="shared" si="27"/>
        <v>0</v>
      </c>
      <c r="F180" s="244" t="e">
        <f t="shared" si="36"/>
        <v>#DIV/0!</v>
      </c>
      <c r="G180" s="142"/>
      <c r="H180" s="142"/>
      <c r="I180" s="143">
        <f t="shared" si="39"/>
        <v>0</v>
      </c>
      <c r="J180" s="244" t="e">
        <f t="shared" si="40"/>
        <v>#DIV/0!</v>
      </c>
      <c r="K180" s="141"/>
      <c r="L180" s="141"/>
      <c r="M180" s="143">
        <f t="shared" si="31"/>
        <v>0</v>
      </c>
      <c r="N180" s="244" t="e">
        <f>L180/K180*100</f>
        <v>#DIV/0!</v>
      </c>
    </row>
    <row r="181" spans="1:14" s="133" customFormat="1" ht="22.5" customHeight="1">
      <c r="A181" s="136" t="s">
        <v>205</v>
      </c>
      <c r="B181" s="132" t="s">
        <v>206</v>
      </c>
      <c r="C181" s="141">
        <f t="shared" si="35"/>
        <v>489</v>
      </c>
      <c r="D181" s="141">
        <f t="shared" si="34"/>
        <v>275</v>
      </c>
      <c r="E181" s="143">
        <f t="shared" si="27"/>
        <v>-214</v>
      </c>
      <c r="F181" s="244">
        <f t="shared" si="36"/>
        <v>56.23721881390593</v>
      </c>
      <c r="G181" s="142">
        <v>489</v>
      </c>
      <c r="H181" s="142">
        <v>275</v>
      </c>
      <c r="I181" s="143">
        <f t="shared" si="39"/>
        <v>-214</v>
      </c>
      <c r="J181" s="244">
        <f t="shared" si="40"/>
        <v>56.23721881390593</v>
      </c>
      <c r="K181" s="141"/>
      <c r="L181" s="141"/>
      <c r="M181" s="143"/>
      <c r="N181" s="244"/>
    </row>
    <row r="182" spans="1:14" s="133" customFormat="1" ht="22.5" customHeight="1" hidden="1">
      <c r="A182" s="136" t="s">
        <v>390</v>
      </c>
      <c r="B182" s="132" t="s">
        <v>391</v>
      </c>
      <c r="C182" s="141">
        <f t="shared" si="35"/>
        <v>0</v>
      </c>
      <c r="D182" s="141">
        <f t="shared" si="34"/>
        <v>0</v>
      </c>
      <c r="E182" s="143">
        <f t="shared" si="27"/>
        <v>0</v>
      </c>
      <c r="F182" s="244" t="e">
        <f t="shared" si="36"/>
        <v>#DIV/0!</v>
      </c>
      <c r="G182" s="142"/>
      <c r="H182" s="142"/>
      <c r="I182" s="143">
        <f t="shared" si="39"/>
        <v>0</v>
      </c>
      <c r="J182" s="244" t="e">
        <f t="shared" si="40"/>
        <v>#DIV/0!</v>
      </c>
      <c r="K182" s="141"/>
      <c r="L182" s="141"/>
      <c r="M182" s="143"/>
      <c r="N182" s="244"/>
    </row>
    <row r="183" spans="1:14" s="133" customFormat="1" ht="22.5" customHeight="1" hidden="1">
      <c r="A183" s="136" t="s">
        <v>207</v>
      </c>
      <c r="B183" s="132" t="s">
        <v>208</v>
      </c>
      <c r="C183" s="141"/>
      <c r="D183" s="141"/>
      <c r="E183" s="143"/>
      <c r="F183" s="244"/>
      <c r="G183" s="142"/>
      <c r="H183" s="142"/>
      <c r="I183" s="143">
        <f t="shared" si="39"/>
        <v>0</v>
      </c>
      <c r="J183" s="244" t="e">
        <f t="shared" si="40"/>
        <v>#DIV/0!</v>
      </c>
      <c r="K183" s="141"/>
      <c r="L183" s="141"/>
      <c r="M183" s="143"/>
      <c r="N183" s="244"/>
    </row>
    <row r="184" spans="1:14" s="133" customFormat="1" ht="22.5" customHeight="1" hidden="1">
      <c r="A184" s="136" t="s">
        <v>392</v>
      </c>
      <c r="B184" s="132" t="s">
        <v>393</v>
      </c>
      <c r="C184" s="141">
        <f t="shared" si="35"/>
        <v>0</v>
      </c>
      <c r="D184" s="141">
        <f t="shared" si="34"/>
        <v>0</v>
      </c>
      <c r="E184" s="143">
        <f t="shared" si="27"/>
        <v>0</v>
      </c>
      <c r="F184" s="244" t="e">
        <f t="shared" si="36"/>
        <v>#DIV/0!</v>
      </c>
      <c r="G184" s="142"/>
      <c r="H184" s="142"/>
      <c r="I184" s="143">
        <f t="shared" si="39"/>
        <v>0</v>
      </c>
      <c r="J184" s="244" t="e">
        <f t="shared" si="40"/>
        <v>#DIV/0!</v>
      </c>
      <c r="K184" s="141"/>
      <c r="L184" s="141"/>
      <c r="M184" s="143"/>
      <c r="N184" s="244"/>
    </row>
    <row r="185" spans="1:14" s="133" customFormat="1" ht="22.5" customHeight="1">
      <c r="A185" s="136" t="s">
        <v>209</v>
      </c>
      <c r="B185" s="132" t="s">
        <v>210</v>
      </c>
      <c r="C185" s="141">
        <f t="shared" si="35"/>
        <v>628.5</v>
      </c>
      <c r="D185" s="141">
        <f t="shared" si="34"/>
        <v>628.5</v>
      </c>
      <c r="E185" s="143">
        <f t="shared" si="27"/>
        <v>0</v>
      </c>
      <c r="F185" s="244">
        <f t="shared" si="36"/>
        <v>100</v>
      </c>
      <c r="G185" s="142">
        <v>628.5</v>
      </c>
      <c r="H185" s="142">
        <v>628.5</v>
      </c>
      <c r="I185" s="143">
        <f t="shared" si="39"/>
        <v>0</v>
      </c>
      <c r="J185" s="244">
        <f t="shared" si="40"/>
        <v>100</v>
      </c>
      <c r="K185" s="141"/>
      <c r="L185" s="141"/>
      <c r="M185" s="143"/>
      <c r="N185" s="244"/>
    </row>
    <row r="186" spans="1:14" s="133" customFormat="1" ht="22.5" customHeight="1">
      <c r="A186" s="136" t="s">
        <v>211</v>
      </c>
      <c r="B186" s="132" t="s">
        <v>212</v>
      </c>
      <c r="C186" s="141">
        <f t="shared" si="35"/>
        <v>868.4</v>
      </c>
      <c r="D186" s="141">
        <f t="shared" si="34"/>
        <v>805.8</v>
      </c>
      <c r="E186" s="143">
        <f t="shared" si="27"/>
        <v>-62.60000000000002</v>
      </c>
      <c r="F186" s="244">
        <f t="shared" si="36"/>
        <v>92.79134039613082</v>
      </c>
      <c r="G186" s="142">
        <v>868.4</v>
      </c>
      <c r="H186" s="142">
        <v>805.8</v>
      </c>
      <c r="I186" s="143">
        <f>H186-G186</f>
        <v>-62.60000000000002</v>
      </c>
      <c r="J186" s="244">
        <f>H186/G186*100</f>
        <v>92.79134039613082</v>
      </c>
      <c r="K186" s="141"/>
      <c r="L186" s="141"/>
      <c r="M186" s="143"/>
      <c r="N186" s="244"/>
    </row>
    <row r="187" spans="1:14" s="133" customFormat="1" ht="22.5" customHeight="1">
      <c r="A187" s="136" t="s">
        <v>213</v>
      </c>
      <c r="B187" s="132" t="s">
        <v>261</v>
      </c>
      <c r="C187" s="141">
        <f t="shared" si="35"/>
        <v>8202567.3</v>
      </c>
      <c r="D187" s="141">
        <f t="shared" si="34"/>
        <v>7938405.3</v>
      </c>
      <c r="E187" s="143">
        <f>D187-C187</f>
        <v>-264162</v>
      </c>
      <c r="F187" s="244">
        <f t="shared" si="36"/>
        <v>96.77952048013066</v>
      </c>
      <c r="G187" s="142">
        <f>465860.5+7736656.8</f>
        <v>8202517.3</v>
      </c>
      <c r="H187" s="259">
        <f>412402.2+7525983.1</f>
        <v>7938385.3</v>
      </c>
      <c r="I187" s="143">
        <f>H187-G187</f>
        <v>-264132</v>
      </c>
      <c r="J187" s="244">
        <f>H187/G187*100</f>
        <v>96.7798665904673</v>
      </c>
      <c r="K187" s="141">
        <v>50</v>
      </c>
      <c r="L187" s="141">
        <v>20</v>
      </c>
      <c r="M187" s="143">
        <f t="shared" si="31"/>
        <v>-30</v>
      </c>
      <c r="N187" s="244">
        <f>L187/K187*100</f>
        <v>40</v>
      </c>
    </row>
    <row r="188" spans="1:14" s="133" customFormat="1" ht="22.5" customHeight="1">
      <c r="A188" s="136" t="s">
        <v>262</v>
      </c>
      <c r="B188" s="132" t="s">
        <v>263</v>
      </c>
      <c r="C188" s="141"/>
      <c r="D188" s="141">
        <f t="shared" si="34"/>
        <v>68.9</v>
      </c>
      <c r="E188" s="143">
        <f>D188-C188</f>
        <v>68.9</v>
      </c>
      <c r="F188" s="244"/>
      <c r="G188" s="142"/>
      <c r="H188" s="142">
        <v>68.9</v>
      </c>
      <c r="I188" s="143">
        <f>H188-G188</f>
        <v>68.9</v>
      </c>
      <c r="J188" s="244"/>
      <c r="K188" s="141"/>
      <c r="L188" s="141"/>
      <c r="M188" s="143"/>
      <c r="N188" s="244"/>
    </row>
    <row r="189" spans="1:14" s="133" customFormat="1" ht="22.5" customHeight="1" hidden="1">
      <c r="A189" s="136" t="s">
        <v>214</v>
      </c>
      <c r="B189" s="132" t="s">
        <v>215</v>
      </c>
      <c r="C189" s="141">
        <f t="shared" si="35"/>
        <v>0</v>
      </c>
      <c r="D189" s="141">
        <f t="shared" si="34"/>
        <v>0</v>
      </c>
      <c r="E189" s="143">
        <f>D189-C189</f>
        <v>0</v>
      </c>
      <c r="F189" s="244" t="e">
        <f>D189/C189*100</f>
        <v>#DIV/0!</v>
      </c>
      <c r="G189" s="142"/>
      <c r="H189" s="142"/>
      <c r="I189" s="143">
        <f>H189-G189</f>
        <v>0</v>
      </c>
      <c r="J189" s="244" t="e">
        <f>H189/G189*100</f>
        <v>#DIV/0!</v>
      </c>
      <c r="K189" s="141"/>
      <c r="L189" s="141"/>
      <c r="M189" s="143">
        <f t="shared" si="31"/>
        <v>0</v>
      </c>
      <c r="N189" s="244" t="e">
        <f>L189/K189*100</f>
        <v>#DIV/0!</v>
      </c>
    </row>
    <row r="190" spans="1:14" s="131" customFormat="1" ht="22.5" customHeight="1">
      <c r="A190" s="135" t="s">
        <v>216</v>
      </c>
      <c r="B190" s="130" t="s">
        <v>217</v>
      </c>
      <c r="C190" s="139">
        <f>G190+K190</f>
        <v>505201.39999999997</v>
      </c>
      <c r="D190" s="139">
        <f>H190+L190</f>
        <v>305052.2</v>
      </c>
      <c r="E190" s="138">
        <f>D190-C190</f>
        <v>-200149.19999999995</v>
      </c>
      <c r="F190" s="146">
        <f>D190/C190*100</f>
        <v>60.38229506094006</v>
      </c>
      <c r="G190" s="140">
        <v>503710.8</v>
      </c>
      <c r="H190" s="140">
        <v>304130.8</v>
      </c>
      <c r="I190" s="138">
        <f>H190-G190</f>
        <v>-199580</v>
      </c>
      <c r="J190" s="146">
        <f>H190/G190*100</f>
        <v>60.37805820323884</v>
      </c>
      <c r="K190" s="139">
        <v>1490.6</v>
      </c>
      <c r="L190" s="139">
        <v>921.4</v>
      </c>
      <c r="M190" s="138">
        <f>L190-K190</f>
        <v>-569.1999999999999</v>
      </c>
      <c r="N190" s="146">
        <f>L190/K190*100</f>
        <v>61.81403461693278</v>
      </c>
    </row>
    <row r="191" spans="1:14" s="133" customFormat="1" ht="15" customHeight="1">
      <c r="A191" s="136" t="s">
        <v>216</v>
      </c>
      <c r="B191" s="132"/>
      <c r="C191" s="141"/>
      <c r="D191" s="142"/>
      <c r="E191" s="138"/>
      <c r="F191" s="146"/>
      <c r="G191" s="142"/>
      <c r="H191" s="142"/>
      <c r="I191" s="138"/>
      <c r="J191" s="146"/>
      <c r="K191" s="141"/>
      <c r="L191" s="141"/>
      <c r="M191" s="138"/>
      <c r="N191" s="146"/>
    </row>
    <row r="192" spans="1:14" s="131" customFormat="1" ht="22.5" customHeight="1">
      <c r="A192" s="134"/>
      <c r="B192" s="130" t="s">
        <v>4</v>
      </c>
      <c r="C192" s="139">
        <f>C193+C237</f>
        <v>618095.6</v>
      </c>
      <c r="D192" s="139">
        <f>D193+D237</f>
        <v>567835.3999999999</v>
      </c>
      <c r="E192" s="138">
        <f>D192-C192</f>
        <v>-50260.20000000007</v>
      </c>
      <c r="F192" s="146">
        <f>D192/C192*100</f>
        <v>91.86853942982282</v>
      </c>
      <c r="G192" s="139">
        <f>G193+G237</f>
        <v>617572.7</v>
      </c>
      <c r="H192" s="139">
        <f>H193+H237</f>
        <v>567255.8</v>
      </c>
      <c r="I192" s="138">
        <f>H192-G192</f>
        <v>-50316.89999999991</v>
      </c>
      <c r="J192" s="146">
        <f>H192/G192*100</f>
        <v>91.85247340110728</v>
      </c>
      <c r="K192" s="139">
        <f>K193+K237</f>
        <v>522.9000000000001</v>
      </c>
      <c r="L192" s="139">
        <f>L193+L237</f>
        <v>579.6</v>
      </c>
      <c r="M192" s="138">
        <f>L192-K192</f>
        <v>56.69999999999993</v>
      </c>
      <c r="N192" s="146">
        <f aca="true" t="shared" si="41" ref="N192:N197">L192/K192*100</f>
        <v>110.84337349397589</v>
      </c>
    </row>
    <row r="193" spans="1:14" s="131" customFormat="1" ht="22.5" customHeight="1">
      <c r="A193" s="135"/>
      <c r="B193" s="130" t="s">
        <v>187</v>
      </c>
      <c r="C193" s="139">
        <f>C194+C195+C196+C197+C209+C210+C211+C215+C216+C217+C218+C219+C220+C221+C222+C223+C224+C225+C226+C227+C228+C229+C230+C231+C232+C233+C234+C236</f>
        <v>447274.3</v>
      </c>
      <c r="D193" s="139">
        <f>D194+D195+D196+D197+D209+D210+D211+D215+D216+D217+D218+D219+D220+D221+D222+D223+D224+D225+D226+D227+D228+D229+D230+D231+D232+D233+D234+D236</f>
        <v>422463.89999999997</v>
      </c>
      <c r="E193" s="138">
        <f>D193-C193</f>
        <v>-24810.400000000023</v>
      </c>
      <c r="F193" s="146">
        <f>D193/C193*100</f>
        <v>94.45297885436297</v>
      </c>
      <c r="G193" s="139">
        <f>G194+G195+G196+G197+G209+G210+G211+G215+G216+G217+G218+G219+G220+G221+G222+G223+G224+G225+G226+G227+G228+G229+G230+G231+G232+G233+G234+G236</f>
        <v>446751.39999999997</v>
      </c>
      <c r="H193" s="139">
        <f>H194+H195+H196+H197+H209+H210+H211+H215+H216+H217+H218+H219+H220+H221+H222+H223+H224+H225+H226+H227+H228+H229+H230+H231+H232+H233+H234+H236</f>
        <v>421884.3</v>
      </c>
      <c r="I193" s="138">
        <f>H193-G193</f>
        <v>-24867.099999999977</v>
      </c>
      <c r="J193" s="146">
        <f>H193/G193*100</f>
        <v>94.4337947234189</v>
      </c>
      <c r="K193" s="139">
        <f>K194+K195+K196+K197+K209+K210+K211+K215+K216+K217+K218+K219+K220+K221+K222+K223+K224+K225+K226+K227+K228+K229+K230+K231+K232+K233+K234+K236</f>
        <v>522.9000000000001</v>
      </c>
      <c r="L193" s="139">
        <f>L194+L195+L196+L197+L209+L210+L211+L215+L216+L217+L218+L219+L220+L221+L222+L223+L224+L225+L226+L227+L228+L229+L230+L231+L232+L233+L234+L236</f>
        <v>579.6</v>
      </c>
      <c r="M193" s="138">
        <f>L193-K193</f>
        <v>56.69999999999993</v>
      </c>
      <c r="N193" s="146">
        <f t="shared" si="41"/>
        <v>110.84337349397589</v>
      </c>
    </row>
    <row r="194" spans="1:14" s="133" customFormat="1" ht="22.5" customHeight="1">
      <c r="A194" s="136" t="s">
        <v>188</v>
      </c>
      <c r="B194" s="132" t="s">
        <v>189</v>
      </c>
      <c r="C194" s="141">
        <f aca="true" t="shared" si="42" ref="C194:D197">G194+K194</f>
        <v>257738.9</v>
      </c>
      <c r="D194" s="141">
        <f t="shared" si="42"/>
        <v>257749.9</v>
      </c>
      <c r="E194" s="143">
        <f aca="true" t="shared" si="43" ref="E194:E237">D194-C194</f>
        <v>11</v>
      </c>
      <c r="F194" s="244">
        <f aca="true" t="shared" si="44" ref="F194:F237">D194/C194*100</f>
        <v>100.00426788505732</v>
      </c>
      <c r="G194" s="142">
        <v>257596.6</v>
      </c>
      <c r="H194" s="142">
        <v>257595.1</v>
      </c>
      <c r="I194" s="143">
        <f aca="true" t="shared" si="45" ref="I194:I237">H194-G194</f>
        <v>-1.5</v>
      </c>
      <c r="J194" s="244">
        <f aca="true" t="shared" si="46" ref="J194:J237">H194/G194*100</f>
        <v>99.99941769417764</v>
      </c>
      <c r="K194" s="141">
        <v>142.3</v>
      </c>
      <c r="L194" s="141">
        <v>154.8</v>
      </c>
      <c r="M194" s="143">
        <f>L194-K194</f>
        <v>12.5</v>
      </c>
      <c r="N194" s="244">
        <f t="shared" si="41"/>
        <v>108.78425860857344</v>
      </c>
    </row>
    <row r="195" spans="1:14" s="133" customFormat="1" ht="22.5" customHeight="1">
      <c r="A195" s="136" t="s">
        <v>190</v>
      </c>
      <c r="B195" s="132" t="s">
        <v>191</v>
      </c>
      <c r="C195" s="141">
        <f t="shared" si="42"/>
        <v>44737.6</v>
      </c>
      <c r="D195" s="141">
        <f t="shared" si="42"/>
        <v>41642.200000000004</v>
      </c>
      <c r="E195" s="143">
        <f t="shared" si="43"/>
        <v>-3095.399999999994</v>
      </c>
      <c r="F195" s="244">
        <f t="shared" si="44"/>
        <v>93.08098780444192</v>
      </c>
      <c r="G195" s="142">
        <v>44713</v>
      </c>
      <c r="H195" s="142">
        <v>41615.4</v>
      </c>
      <c r="I195" s="143">
        <f t="shared" si="45"/>
        <v>-3097.5999999999985</v>
      </c>
      <c r="J195" s="244">
        <f t="shared" si="46"/>
        <v>93.0722608637309</v>
      </c>
      <c r="K195" s="141">
        <v>24.6</v>
      </c>
      <c r="L195" s="141">
        <v>26.8</v>
      </c>
      <c r="M195" s="143">
        <f>L195-K195</f>
        <v>2.1999999999999993</v>
      </c>
      <c r="N195" s="244">
        <f t="shared" si="41"/>
        <v>108.9430894308943</v>
      </c>
    </row>
    <row r="196" spans="1:14" s="133" customFormat="1" ht="22.5" customHeight="1">
      <c r="A196" s="136" t="s">
        <v>192</v>
      </c>
      <c r="B196" s="132" t="s">
        <v>193</v>
      </c>
      <c r="C196" s="141">
        <f t="shared" si="42"/>
        <v>6266.7</v>
      </c>
      <c r="D196" s="141">
        <f t="shared" si="42"/>
        <v>6013.5</v>
      </c>
      <c r="E196" s="143">
        <f t="shared" si="43"/>
        <v>-253.19999999999982</v>
      </c>
      <c r="F196" s="244">
        <f t="shared" si="44"/>
        <v>95.95959595959597</v>
      </c>
      <c r="G196" s="142">
        <v>6254.7</v>
      </c>
      <c r="H196" s="142">
        <v>6001.5</v>
      </c>
      <c r="I196" s="143">
        <f t="shared" si="45"/>
        <v>-253.19999999999982</v>
      </c>
      <c r="J196" s="244">
        <f t="shared" si="46"/>
        <v>95.95184421315172</v>
      </c>
      <c r="K196" s="141">
        <v>12</v>
      </c>
      <c r="L196" s="141">
        <v>12</v>
      </c>
      <c r="M196" s="143">
        <f aca="true" t="shared" si="47" ref="M196:M203">L196-K196</f>
        <v>0</v>
      </c>
      <c r="N196" s="244">
        <f t="shared" si="41"/>
        <v>100</v>
      </c>
    </row>
    <row r="197" spans="1:14" s="133" customFormat="1" ht="22.5" customHeight="1">
      <c r="A197" s="136" t="s">
        <v>194</v>
      </c>
      <c r="B197" s="132" t="s">
        <v>363</v>
      </c>
      <c r="C197" s="141">
        <f t="shared" si="42"/>
        <v>13792.9</v>
      </c>
      <c r="D197" s="141">
        <f>D198+D199+D200+D201+D202+D203+D204+D205+D206+D207+D208</f>
        <v>13235.8</v>
      </c>
      <c r="E197" s="143">
        <f t="shared" si="43"/>
        <v>-557.1000000000004</v>
      </c>
      <c r="F197" s="244">
        <f t="shared" si="44"/>
        <v>95.96096542424</v>
      </c>
      <c r="G197" s="141">
        <v>13781.8</v>
      </c>
      <c r="H197" s="141">
        <f>H198+H199+H200+H201+H202+H203+H204+H205+H206+H207+H208</f>
        <v>13224.699999999997</v>
      </c>
      <c r="I197" s="143">
        <f t="shared" si="45"/>
        <v>-557.1000000000022</v>
      </c>
      <c r="J197" s="244">
        <f t="shared" si="46"/>
        <v>95.95771234526693</v>
      </c>
      <c r="K197" s="141">
        <v>11.1</v>
      </c>
      <c r="L197" s="141">
        <f>L198+L199+L200+L201+L202+L203+L204+L205+L206+L207+L208</f>
        <v>11.1</v>
      </c>
      <c r="M197" s="143">
        <f t="shared" si="47"/>
        <v>0</v>
      </c>
      <c r="N197" s="244">
        <f t="shared" si="41"/>
        <v>100</v>
      </c>
    </row>
    <row r="198" spans="1:14" s="133" customFormat="1" ht="22.5" customHeight="1">
      <c r="A198" s="136" t="s">
        <v>226</v>
      </c>
      <c r="B198" s="132" t="s">
        <v>227</v>
      </c>
      <c r="C198" s="141"/>
      <c r="D198" s="141">
        <f aca="true" t="shared" si="48" ref="D198:D236">H198+L198</f>
        <v>748.5</v>
      </c>
      <c r="E198" s="143">
        <f t="shared" si="43"/>
        <v>748.5</v>
      </c>
      <c r="F198" s="244"/>
      <c r="G198" s="142"/>
      <c r="H198" s="142">
        <v>748.5</v>
      </c>
      <c r="I198" s="143">
        <f t="shared" si="45"/>
        <v>748.5</v>
      </c>
      <c r="J198" s="244"/>
      <c r="K198" s="141"/>
      <c r="L198" s="141"/>
      <c r="M198" s="143"/>
      <c r="N198" s="244"/>
    </row>
    <row r="199" spans="1:14" s="133" customFormat="1" ht="22.5" customHeight="1">
      <c r="A199" s="136" t="s">
        <v>228</v>
      </c>
      <c r="B199" s="132" t="s">
        <v>229</v>
      </c>
      <c r="C199" s="141"/>
      <c r="D199" s="141">
        <f t="shared" si="48"/>
        <v>5688</v>
      </c>
      <c r="E199" s="143">
        <f t="shared" si="43"/>
        <v>5688</v>
      </c>
      <c r="F199" s="244"/>
      <c r="G199" s="142"/>
      <c r="H199" s="142">
        <v>5685.9</v>
      </c>
      <c r="I199" s="143">
        <f t="shared" si="45"/>
        <v>5685.9</v>
      </c>
      <c r="J199" s="244"/>
      <c r="K199" s="141"/>
      <c r="L199" s="141">
        <v>2.1</v>
      </c>
      <c r="M199" s="143">
        <f t="shared" si="47"/>
        <v>2.1</v>
      </c>
      <c r="N199" s="244"/>
    </row>
    <row r="200" spans="1:14" s="133" customFormat="1" ht="22.5" customHeight="1">
      <c r="A200" s="136" t="s">
        <v>230</v>
      </c>
      <c r="B200" s="132" t="s">
        <v>231</v>
      </c>
      <c r="C200" s="141"/>
      <c r="D200" s="141">
        <f t="shared" si="48"/>
        <v>738.4</v>
      </c>
      <c r="E200" s="143">
        <f t="shared" si="43"/>
        <v>738.4</v>
      </c>
      <c r="F200" s="244"/>
      <c r="G200" s="142"/>
      <c r="H200" s="142">
        <v>738.4</v>
      </c>
      <c r="I200" s="143">
        <f t="shared" si="45"/>
        <v>738.4</v>
      </c>
      <c r="J200" s="244"/>
      <c r="K200" s="141"/>
      <c r="L200" s="141"/>
      <c r="M200" s="143"/>
      <c r="N200" s="244"/>
    </row>
    <row r="201" spans="1:14" s="133" customFormat="1" ht="22.5" customHeight="1">
      <c r="A201" s="136" t="s">
        <v>232</v>
      </c>
      <c r="B201" s="132" t="s">
        <v>32</v>
      </c>
      <c r="C201" s="141"/>
      <c r="D201" s="141">
        <f t="shared" si="48"/>
        <v>532.8</v>
      </c>
      <c r="E201" s="143">
        <f t="shared" si="43"/>
        <v>532.8</v>
      </c>
      <c r="F201" s="244"/>
      <c r="G201" s="142"/>
      <c r="H201" s="142">
        <v>532.8</v>
      </c>
      <c r="I201" s="143">
        <f t="shared" si="45"/>
        <v>532.8</v>
      </c>
      <c r="J201" s="244"/>
      <c r="K201" s="141"/>
      <c r="L201" s="141"/>
      <c r="M201" s="143"/>
      <c r="N201" s="244"/>
    </row>
    <row r="202" spans="1:14" s="133" customFormat="1" ht="22.5" customHeight="1">
      <c r="A202" s="136" t="s">
        <v>364</v>
      </c>
      <c r="B202" s="132" t="s">
        <v>365</v>
      </c>
      <c r="C202" s="141"/>
      <c r="D202" s="141">
        <f t="shared" si="48"/>
        <v>258.3</v>
      </c>
      <c r="E202" s="143">
        <f t="shared" si="43"/>
        <v>258.3</v>
      </c>
      <c r="F202" s="244"/>
      <c r="G202" s="142"/>
      <c r="H202" s="142">
        <v>258.3</v>
      </c>
      <c r="I202" s="143">
        <f t="shared" si="45"/>
        <v>258.3</v>
      </c>
      <c r="J202" s="244"/>
      <c r="K202" s="141"/>
      <c r="L202" s="141"/>
      <c r="M202" s="143"/>
      <c r="N202" s="244"/>
    </row>
    <row r="203" spans="1:14" s="133" customFormat="1" ht="22.5" customHeight="1">
      <c r="A203" s="136" t="s">
        <v>233</v>
      </c>
      <c r="B203" s="132" t="s">
        <v>33</v>
      </c>
      <c r="C203" s="141"/>
      <c r="D203" s="141">
        <f t="shared" si="48"/>
        <v>4805.2</v>
      </c>
      <c r="E203" s="143">
        <f t="shared" si="43"/>
        <v>4805.2</v>
      </c>
      <c r="F203" s="244"/>
      <c r="G203" s="142"/>
      <c r="H203" s="142">
        <v>4796.2</v>
      </c>
      <c r="I203" s="143">
        <f t="shared" si="45"/>
        <v>4796.2</v>
      </c>
      <c r="J203" s="244"/>
      <c r="K203" s="141"/>
      <c r="L203" s="141">
        <v>9</v>
      </c>
      <c r="M203" s="143">
        <f t="shared" si="47"/>
        <v>9</v>
      </c>
      <c r="N203" s="244"/>
    </row>
    <row r="204" spans="1:14" s="133" customFormat="1" ht="22.5" customHeight="1">
      <c r="A204" s="136" t="s">
        <v>366</v>
      </c>
      <c r="B204" s="132" t="s">
        <v>367</v>
      </c>
      <c r="C204" s="141"/>
      <c r="D204" s="141">
        <f t="shared" si="48"/>
        <v>187.3</v>
      </c>
      <c r="E204" s="143">
        <f t="shared" si="43"/>
        <v>187.3</v>
      </c>
      <c r="F204" s="244"/>
      <c r="G204" s="142"/>
      <c r="H204" s="142">
        <v>187.3</v>
      </c>
      <c r="I204" s="143">
        <f t="shared" si="45"/>
        <v>187.3</v>
      </c>
      <c r="J204" s="244"/>
      <c r="K204" s="141"/>
      <c r="L204" s="141"/>
      <c r="M204" s="143"/>
      <c r="N204" s="244"/>
    </row>
    <row r="205" spans="1:14" s="133" customFormat="1" ht="22.5" customHeight="1" hidden="1">
      <c r="A205" s="136" t="s">
        <v>368</v>
      </c>
      <c r="B205" s="132" t="s">
        <v>369</v>
      </c>
      <c r="C205" s="141"/>
      <c r="D205" s="141">
        <f t="shared" si="48"/>
        <v>0</v>
      </c>
      <c r="E205" s="143">
        <f t="shared" si="43"/>
        <v>0</v>
      </c>
      <c r="F205" s="244"/>
      <c r="G205" s="142"/>
      <c r="H205" s="142"/>
      <c r="I205" s="143">
        <f t="shared" si="45"/>
        <v>0</v>
      </c>
      <c r="J205" s="244"/>
      <c r="K205" s="141"/>
      <c r="L205" s="141"/>
      <c r="M205" s="143"/>
      <c r="N205" s="244"/>
    </row>
    <row r="206" spans="1:14" s="133" customFormat="1" ht="22.5" customHeight="1" hidden="1">
      <c r="A206" s="136" t="s">
        <v>370</v>
      </c>
      <c r="B206" s="132" t="s">
        <v>371</v>
      </c>
      <c r="C206" s="141"/>
      <c r="D206" s="141">
        <f t="shared" si="48"/>
        <v>0</v>
      </c>
      <c r="E206" s="143">
        <f t="shared" si="43"/>
        <v>0</v>
      </c>
      <c r="F206" s="244"/>
      <c r="G206" s="142"/>
      <c r="H206" s="142"/>
      <c r="I206" s="143">
        <f t="shared" si="45"/>
        <v>0</v>
      </c>
      <c r="J206" s="244"/>
      <c r="K206" s="141"/>
      <c r="L206" s="141"/>
      <c r="M206" s="143"/>
      <c r="N206" s="244"/>
    </row>
    <row r="207" spans="1:14" s="133" customFormat="1" ht="22.5" customHeight="1" hidden="1">
      <c r="A207" s="136" t="s">
        <v>372</v>
      </c>
      <c r="B207" s="132" t="s">
        <v>373</v>
      </c>
      <c r="C207" s="141"/>
      <c r="D207" s="141">
        <f t="shared" si="48"/>
        <v>0</v>
      </c>
      <c r="E207" s="143">
        <f t="shared" si="43"/>
        <v>0</v>
      </c>
      <c r="F207" s="244"/>
      <c r="G207" s="142"/>
      <c r="H207" s="142"/>
      <c r="I207" s="143">
        <f t="shared" si="45"/>
        <v>0</v>
      </c>
      <c r="J207" s="244"/>
      <c r="K207" s="141"/>
      <c r="L207" s="141"/>
      <c r="M207" s="143"/>
      <c r="N207" s="244"/>
    </row>
    <row r="208" spans="1:14" s="133" customFormat="1" ht="22.5" customHeight="1">
      <c r="A208" s="136" t="s">
        <v>234</v>
      </c>
      <c r="B208" s="132" t="s">
        <v>235</v>
      </c>
      <c r="C208" s="141"/>
      <c r="D208" s="141">
        <f t="shared" si="48"/>
        <v>277.3</v>
      </c>
      <c r="E208" s="143">
        <f t="shared" si="43"/>
        <v>277.3</v>
      </c>
      <c r="F208" s="244"/>
      <c r="G208" s="142"/>
      <c r="H208" s="142">
        <v>277.3</v>
      </c>
      <c r="I208" s="143">
        <f t="shared" si="45"/>
        <v>277.3</v>
      </c>
      <c r="J208" s="244"/>
      <c r="K208" s="141"/>
      <c r="L208" s="141"/>
      <c r="M208" s="143"/>
      <c r="N208" s="244"/>
    </row>
    <row r="209" spans="1:14" s="133" customFormat="1" ht="22.5" customHeight="1">
      <c r="A209" s="136" t="s">
        <v>195</v>
      </c>
      <c r="B209" s="132" t="s">
        <v>11</v>
      </c>
      <c r="C209" s="141">
        <f aca="true" t="shared" si="49" ref="C209:C236">G209+K209</f>
        <v>2045.7</v>
      </c>
      <c r="D209" s="141">
        <f t="shared" si="48"/>
        <v>1856.3</v>
      </c>
      <c r="E209" s="143">
        <f t="shared" si="43"/>
        <v>-189.4000000000001</v>
      </c>
      <c r="F209" s="244">
        <f t="shared" si="44"/>
        <v>90.7415554577895</v>
      </c>
      <c r="G209" s="142">
        <v>2045.7</v>
      </c>
      <c r="H209" s="142">
        <v>1856.3</v>
      </c>
      <c r="I209" s="143">
        <f t="shared" si="45"/>
        <v>-189.4000000000001</v>
      </c>
      <c r="J209" s="244">
        <f t="shared" si="46"/>
        <v>90.7415554577895</v>
      </c>
      <c r="K209" s="141"/>
      <c r="L209" s="141"/>
      <c r="M209" s="143"/>
      <c r="N209" s="244"/>
    </row>
    <row r="210" spans="1:14" s="133" customFormat="1" ht="22.5" customHeight="1">
      <c r="A210" s="136" t="s">
        <v>196</v>
      </c>
      <c r="B210" s="132" t="s">
        <v>197</v>
      </c>
      <c r="C210" s="141">
        <f t="shared" si="49"/>
        <v>11116.599999999999</v>
      </c>
      <c r="D210" s="141">
        <f t="shared" si="48"/>
        <v>10965.9</v>
      </c>
      <c r="E210" s="143">
        <f t="shared" si="43"/>
        <v>-150.6999999999989</v>
      </c>
      <c r="F210" s="244">
        <f t="shared" si="44"/>
        <v>98.64436968137741</v>
      </c>
      <c r="G210" s="142">
        <v>11111.3</v>
      </c>
      <c r="H210" s="142">
        <v>10958.6</v>
      </c>
      <c r="I210" s="143">
        <f t="shared" si="45"/>
        <v>-152.6999999999989</v>
      </c>
      <c r="J210" s="244">
        <f t="shared" si="46"/>
        <v>98.62572336270284</v>
      </c>
      <c r="K210" s="141">
        <v>5.3</v>
      </c>
      <c r="L210" s="141">
        <v>7.3</v>
      </c>
      <c r="M210" s="143">
        <f aca="true" t="shared" si="50" ref="M210:M215">L210-K210</f>
        <v>2</v>
      </c>
      <c r="N210" s="244">
        <f>L210/K210*100</f>
        <v>137.73584905660377</v>
      </c>
    </row>
    <row r="211" spans="1:14" s="133" customFormat="1" ht="22.5" customHeight="1">
      <c r="A211" s="136" t="s">
        <v>198</v>
      </c>
      <c r="B211" s="132" t="s">
        <v>35</v>
      </c>
      <c r="C211" s="141">
        <f t="shared" si="49"/>
        <v>99123.5</v>
      </c>
      <c r="D211" s="141">
        <f t="shared" si="48"/>
        <v>80191.3</v>
      </c>
      <c r="E211" s="143">
        <f t="shared" si="43"/>
        <v>-18932.199999999997</v>
      </c>
      <c r="F211" s="244">
        <f t="shared" si="44"/>
        <v>80.90039193531302</v>
      </c>
      <c r="G211" s="141">
        <v>98805.9</v>
      </c>
      <c r="H211" s="257">
        <v>79833.7</v>
      </c>
      <c r="I211" s="143">
        <f t="shared" si="45"/>
        <v>-18972.199999999997</v>
      </c>
      <c r="J211" s="244">
        <f t="shared" si="46"/>
        <v>80.79851506843215</v>
      </c>
      <c r="K211" s="141">
        <v>317.6</v>
      </c>
      <c r="L211" s="141">
        <v>357.6</v>
      </c>
      <c r="M211" s="143">
        <f t="shared" si="50"/>
        <v>40</v>
      </c>
      <c r="N211" s="244">
        <f>L211/K211*100</f>
        <v>112.59445843828715</v>
      </c>
    </row>
    <row r="212" spans="1:14" s="133" customFormat="1" ht="22.5" customHeight="1">
      <c r="A212" s="136" t="s">
        <v>34</v>
      </c>
      <c r="B212" s="132" t="s">
        <v>374</v>
      </c>
      <c r="C212" s="141"/>
      <c r="D212" s="141">
        <f t="shared" si="48"/>
        <v>2039.1</v>
      </c>
      <c r="E212" s="143">
        <f t="shared" si="43"/>
        <v>2039.1</v>
      </c>
      <c r="F212" s="244"/>
      <c r="G212" s="142"/>
      <c r="H212" s="142">
        <v>1982.5</v>
      </c>
      <c r="I212" s="143">
        <f t="shared" si="45"/>
        <v>1982.5</v>
      </c>
      <c r="J212" s="244"/>
      <c r="K212" s="141"/>
      <c r="L212" s="141">
        <v>56.6</v>
      </c>
      <c r="M212" s="143">
        <f t="shared" si="50"/>
        <v>56.6</v>
      </c>
      <c r="N212" s="244"/>
    </row>
    <row r="213" spans="1:14" s="133" customFormat="1" ht="30.75" customHeight="1">
      <c r="A213" s="136" t="s">
        <v>237</v>
      </c>
      <c r="B213" s="132" t="s">
        <v>238</v>
      </c>
      <c r="C213" s="141"/>
      <c r="D213" s="141">
        <f t="shared" si="48"/>
        <v>109.3</v>
      </c>
      <c r="E213" s="143">
        <f t="shared" si="43"/>
        <v>109.3</v>
      </c>
      <c r="F213" s="244"/>
      <c r="G213" s="142"/>
      <c r="H213" s="142">
        <v>109.3</v>
      </c>
      <c r="I213" s="143">
        <f t="shared" si="45"/>
        <v>109.3</v>
      </c>
      <c r="J213" s="244"/>
      <c r="K213" s="141"/>
      <c r="L213" s="141"/>
      <c r="M213" s="143"/>
      <c r="N213" s="244"/>
    </row>
    <row r="214" spans="1:14" s="133" customFormat="1" ht="22.5" customHeight="1">
      <c r="A214" s="136" t="s">
        <v>375</v>
      </c>
      <c r="B214" s="132" t="s">
        <v>376</v>
      </c>
      <c r="C214" s="141"/>
      <c r="D214" s="141">
        <f t="shared" si="48"/>
        <v>145.9</v>
      </c>
      <c r="E214" s="143">
        <f t="shared" si="43"/>
        <v>145.9</v>
      </c>
      <c r="F214" s="244"/>
      <c r="G214" s="142"/>
      <c r="H214" s="142">
        <v>145.9</v>
      </c>
      <c r="I214" s="143">
        <f t="shared" si="45"/>
        <v>145.9</v>
      </c>
      <c r="J214" s="244"/>
      <c r="K214" s="141"/>
      <c r="L214" s="141"/>
      <c r="M214" s="143"/>
      <c r="N214" s="244"/>
    </row>
    <row r="215" spans="1:14" s="133" customFormat="1" ht="30.75" customHeight="1" hidden="1">
      <c r="A215" s="136" t="s">
        <v>377</v>
      </c>
      <c r="B215" s="132" t="s">
        <v>383</v>
      </c>
      <c r="C215" s="141">
        <f t="shared" si="49"/>
        <v>0</v>
      </c>
      <c r="D215" s="141">
        <f t="shared" si="48"/>
        <v>0</v>
      </c>
      <c r="E215" s="143">
        <f t="shared" si="43"/>
        <v>0</v>
      </c>
      <c r="F215" s="244" t="e">
        <f t="shared" si="44"/>
        <v>#DIV/0!</v>
      </c>
      <c r="G215" s="142"/>
      <c r="H215" s="142"/>
      <c r="I215" s="143">
        <f t="shared" si="45"/>
        <v>0</v>
      </c>
      <c r="J215" s="244" t="e">
        <f t="shared" si="46"/>
        <v>#DIV/0!</v>
      </c>
      <c r="K215" s="141"/>
      <c r="L215" s="141"/>
      <c r="M215" s="143">
        <f t="shared" si="50"/>
        <v>0</v>
      </c>
      <c r="N215" s="244" t="e">
        <f>L215/K215*100</f>
        <v>#DIV/0!</v>
      </c>
    </row>
    <row r="216" spans="1:14" s="133" customFormat="1" ht="24" customHeight="1">
      <c r="A216" s="136" t="s">
        <v>378</v>
      </c>
      <c r="B216" s="132" t="s">
        <v>379</v>
      </c>
      <c r="C216" s="141">
        <f t="shared" si="49"/>
        <v>460.2</v>
      </c>
      <c r="D216" s="141">
        <f t="shared" si="48"/>
        <v>460.2</v>
      </c>
      <c r="E216" s="143">
        <f t="shared" si="43"/>
        <v>0</v>
      </c>
      <c r="F216" s="244">
        <f t="shared" si="44"/>
        <v>100</v>
      </c>
      <c r="G216" s="142">
        <v>450.2</v>
      </c>
      <c r="H216" s="142">
        <v>450.2</v>
      </c>
      <c r="I216" s="143">
        <f t="shared" si="45"/>
        <v>0</v>
      </c>
      <c r="J216" s="244">
        <f t="shared" si="46"/>
        <v>100</v>
      </c>
      <c r="K216" s="141">
        <v>10</v>
      </c>
      <c r="L216" s="141">
        <v>10</v>
      </c>
      <c r="M216" s="143">
        <f>L216-K216</f>
        <v>0</v>
      </c>
      <c r="N216" s="244">
        <f>L216/K216*100</f>
        <v>100</v>
      </c>
    </row>
    <row r="217" spans="1:14" s="133" customFormat="1" ht="22.5" customHeight="1">
      <c r="A217" s="136" t="s">
        <v>380</v>
      </c>
      <c r="B217" s="132" t="s">
        <v>236</v>
      </c>
      <c r="C217" s="141">
        <f t="shared" si="49"/>
        <v>790.6</v>
      </c>
      <c r="D217" s="141">
        <f t="shared" si="48"/>
        <v>790.6</v>
      </c>
      <c r="E217" s="143">
        <f t="shared" si="43"/>
        <v>0</v>
      </c>
      <c r="F217" s="244">
        <f t="shared" si="44"/>
        <v>100</v>
      </c>
      <c r="G217" s="142">
        <v>790.6</v>
      </c>
      <c r="H217" s="142">
        <v>790.6</v>
      </c>
      <c r="I217" s="143">
        <f t="shared" si="45"/>
        <v>0</v>
      </c>
      <c r="J217" s="244">
        <f t="shared" si="46"/>
        <v>100</v>
      </c>
      <c r="K217" s="141"/>
      <c r="L217" s="141"/>
      <c r="M217" s="143"/>
      <c r="N217" s="244"/>
    </row>
    <row r="218" spans="1:14" s="133" customFormat="1" ht="30.75" customHeight="1" hidden="1">
      <c r="A218" s="136" t="s">
        <v>199</v>
      </c>
      <c r="B218" s="132" t="s">
        <v>200</v>
      </c>
      <c r="C218" s="141">
        <f t="shared" si="49"/>
        <v>0</v>
      </c>
      <c r="D218" s="141">
        <f t="shared" si="48"/>
        <v>0</v>
      </c>
      <c r="E218" s="143">
        <f t="shared" si="43"/>
        <v>0</v>
      </c>
      <c r="F218" s="244" t="e">
        <f t="shared" si="44"/>
        <v>#DIV/0!</v>
      </c>
      <c r="G218" s="142"/>
      <c r="H218" s="142"/>
      <c r="I218" s="143">
        <f t="shared" si="45"/>
        <v>0</v>
      </c>
      <c r="J218" s="244" t="e">
        <f t="shared" si="46"/>
        <v>#DIV/0!</v>
      </c>
      <c r="K218" s="141"/>
      <c r="L218" s="141"/>
      <c r="M218" s="143"/>
      <c r="N218" s="244"/>
    </row>
    <row r="219" spans="1:14" s="133" customFormat="1" ht="23.25" customHeight="1" hidden="1">
      <c r="A219" s="136" t="s">
        <v>201</v>
      </c>
      <c r="B219" s="132" t="s">
        <v>202</v>
      </c>
      <c r="C219" s="141">
        <f t="shared" si="49"/>
        <v>0</v>
      </c>
      <c r="D219" s="141">
        <f t="shared" si="48"/>
        <v>0</v>
      </c>
      <c r="E219" s="143">
        <f t="shared" si="43"/>
        <v>0</v>
      </c>
      <c r="F219" s="244" t="e">
        <f t="shared" si="44"/>
        <v>#DIV/0!</v>
      </c>
      <c r="G219" s="142"/>
      <c r="H219" s="142"/>
      <c r="I219" s="143">
        <f t="shared" si="45"/>
        <v>0</v>
      </c>
      <c r="J219" s="244" t="e">
        <f t="shared" si="46"/>
        <v>#DIV/0!</v>
      </c>
      <c r="K219" s="141"/>
      <c r="L219" s="141"/>
      <c r="M219" s="143"/>
      <c r="N219" s="244"/>
    </row>
    <row r="220" spans="1:14" s="133" customFormat="1" ht="23.25" customHeight="1" hidden="1">
      <c r="A220" s="136" t="s">
        <v>381</v>
      </c>
      <c r="B220" s="132" t="s">
        <v>382</v>
      </c>
      <c r="C220" s="141">
        <f t="shared" si="49"/>
        <v>0</v>
      </c>
      <c r="D220" s="141">
        <f t="shared" si="48"/>
        <v>0</v>
      </c>
      <c r="E220" s="143">
        <f t="shared" si="43"/>
        <v>0</v>
      </c>
      <c r="F220" s="244" t="e">
        <f t="shared" si="44"/>
        <v>#DIV/0!</v>
      </c>
      <c r="G220" s="142"/>
      <c r="H220" s="142"/>
      <c r="I220" s="143">
        <f t="shared" si="45"/>
        <v>0</v>
      </c>
      <c r="J220" s="244" t="e">
        <f t="shared" si="46"/>
        <v>#DIV/0!</v>
      </c>
      <c r="K220" s="141"/>
      <c r="L220" s="141"/>
      <c r="M220" s="143"/>
      <c r="N220" s="244"/>
    </row>
    <row r="221" spans="1:14" s="133" customFormat="1" ht="23.25" customHeight="1" hidden="1">
      <c r="A221" s="136" t="s">
        <v>384</v>
      </c>
      <c r="B221" s="132" t="s">
        <v>385</v>
      </c>
      <c r="C221" s="141">
        <f t="shared" si="49"/>
        <v>0</v>
      </c>
      <c r="D221" s="141">
        <f t="shared" si="48"/>
        <v>0</v>
      </c>
      <c r="E221" s="143">
        <f t="shared" si="43"/>
        <v>0</v>
      </c>
      <c r="F221" s="244" t="e">
        <f t="shared" si="44"/>
        <v>#DIV/0!</v>
      </c>
      <c r="G221" s="142"/>
      <c r="H221" s="142"/>
      <c r="I221" s="143">
        <f t="shared" si="45"/>
        <v>0</v>
      </c>
      <c r="J221" s="244" t="e">
        <f t="shared" si="46"/>
        <v>#DIV/0!</v>
      </c>
      <c r="K221" s="141"/>
      <c r="L221" s="141"/>
      <c r="M221" s="143"/>
      <c r="N221" s="244"/>
    </row>
    <row r="222" spans="1:14" s="133" customFormat="1" ht="23.25" customHeight="1" hidden="1">
      <c r="A222" s="136" t="s">
        <v>218</v>
      </c>
      <c r="B222" s="132" t="s">
        <v>219</v>
      </c>
      <c r="C222" s="141">
        <f t="shared" si="49"/>
        <v>0</v>
      </c>
      <c r="D222" s="141">
        <f t="shared" si="48"/>
        <v>0</v>
      </c>
      <c r="E222" s="143">
        <f t="shared" si="43"/>
        <v>0</v>
      </c>
      <c r="F222" s="244" t="e">
        <f t="shared" si="44"/>
        <v>#DIV/0!</v>
      </c>
      <c r="G222" s="142"/>
      <c r="H222" s="142"/>
      <c r="I222" s="143">
        <f t="shared" si="45"/>
        <v>0</v>
      </c>
      <c r="J222" s="244" t="e">
        <f t="shared" si="46"/>
        <v>#DIV/0!</v>
      </c>
      <c r="K222" s="141"/>
      <c r="L222" s="141"/>
      <c r="M222" s="143"/>
      <c r="N222" s="244"/>
    </row>
    <row r="223" spans="1:14" s="133" customFormat="1" ht="23.25" customHeight="1" hidden="1">
      <c r="A223" s="136" t="s">
        <v>220</v>
      </c>
      <c r="B223" s="132" t="s">
        <v>221</v>
      </c>
      <c r="C223" s="141">
        <f t="shared" si="49"/>
        <v>0</v>
      </c>
      <c r="D223" s="141">
        <f t="shared" si="48"/>
        <v>0</v>
      </c>
      <c r="E223" s="143">
        <f t="shared" si="43"/>
        <v>0</v>
      </c>
      <c r="F223" s="244" t="e">
        <f t="shared" si="44"/>
        <v>#DIV/0!</v>
      </c>
      <c r="G223" s="142"/>
      <c r="H223" s="142"/>
      <c r="I223" s="143">
        <f t="shared" si="45"/>
        <v>0</v>
      </c>
      <c r="J223" s="244" t="e">
        <f t="shared" si="46"/>
        <v>#DIV/0!</v>
      </c>
      <c r="K223" s="141"/>
      <c r="L223" s="141"/>
      <c r="M223" s="143"/>
      <c r="N223" s="244"/>
    </row>
    <row r="224" spans="1:14" s="133" customFormat="1" ht="23.25" customHeight="1" hidden="1">
      <c r="A224" s="136" t="s">
        <v>222</v>
      </c>
      <c r="B224" s="132" t="s">
        <v>223</v>
      </c>
      <c r="C224" s="141">
        <f t="shared" si="49"/>
        <v>0</v>
      </c>
      <c r="D224" s="141">
        <f t="shared" si="48"/>
        <v>0</v>
      </c>
      <c r="E224" s="143">
        <f t="shared" si="43"/>
        <v>0</v>
      </c>
      <c r="F224" s="244" t="e">
        <f t="shared" si="44"/>
        <v>#DIV/0!</v>
      </c>
      <c r="G224" s="142"/>
      <c r="H224" s="142"/>
      <c r="I224" s="143">
        <f t="shared" si="45"/>
        <v>0</v>
      </c>
      <c r="J224" s="244" t="e">
        <f t="shared" si="46"/>
        <v>#DIV/0!</v>
      </c>
      <c r="K224" s="141"/>
      <c r="L224" s="141"/>
      <c r="M224" s="143"/>
      <c r="N224" s="244"/>
    </row>
    <row r="225" spans="1:14" s="133" customFormat="1" ht="23.25" customHeight="1" hidden="1">
      <c r="A225" s="136" t="s">
        <v>386</v>
      </c>
      <c r="B225" s="132" t="s">
        <v>387</v>
      </c>
      <c r="C225" s="141">
        <f t="shared" si="49"/>
        <v>0</v>
      </c>
      <c r="D225" s="141">
        <f t="shared" si="48"/>
        <v>0</v>
      </c>
      <c r="E225" s="143">
        <f t="shared" si="43"/>
        <v>0</v>
      </c>
      <c r="F225" s="244" t="e">
        <f t="shared" si="44"/>
        <v>#DIV/0!</v>
      </c>
      <c r="G225" s="142"/>
      <c r="H225" s="142"/>
      <c r="I225" s="143">
        <f t="shared" si="45"/>
        <v>0</v>
      </c>
      <c r="J225" s="244" t="e">
        <f t="shared" si="46"/>
        <v>#DIV/0!</v>
      </c>
      <c r="K225" s="141"/>
      <c r="L225" s="141"/>
      <c r="M225" s="143"/>
      <c r="N225" s="244"/>
    </row>
    <row r="226" spans="1:14" s="133" customFormat="1" ht="22.5" customHeight="1" hidden="1">
      <c r="A226" s="136" t="s">
        <v>203</v>
      </c>
      <c r="B226" s="132" t="s">
        <v>204</v>
      </c>
      <c r="C226" s="141">
        <f t="shared" si="49"/>
        <v>0</v>
      </c>
      <c r="D226" s="141">
        <f t="shared" si="48"/>
        <v>0</v>
      </c>
      <c r="E226" s="143">
        <f t="shared" si="43"/>
        <v>0</v>
      </c>
      <c r="F226" s="244" t="e">
        <f t="shared" si="44"/>
        <v>#DIV/0!</v>
      </c>
      <c r="G226" s="142"/>
      <c r="H226" s="142"/>
      <c r="I226" s="143">
        <f t="shared" si="45"/>
        <v>0</v>
      </c>
      <c r="J226" s="244" t="e">
        <f t="shared" si="46"/>
        <v>#DIV/0!</v>
      </c>
      <c r="K226" s="141"/>
      <c r="L226" s="141"/>
      <c r="M226" s="143"/>
      <c r="N226" s="244"/>
    </row>
    <row r="227" spans="1:14" s="133" customFormat="1" ht="22.5" customHeight="1" hidden="1">
      <c r="A227" s="136" t="s">
        <v>388</v>
      </c>
      <c r="B227" s="132" t="s">
        <v>389</v>
      </c>
      <c r="C227" s="141">
        <f t="shared" si="49"/>
        <v>0</v>
      </c>
      <c r="D227" s="141">
        <f t="shared" si="48"/>
        <v>0</v>
      </c>
      <c r="E227" s="143">
        <f t="shared" si="43"/>
        <v>0</v>
      </c>
      <c r="F227" s="244" t="e">
        <f t="shared" si="44"/>
        <v>#DIV/0!</v>
      </c>
      <c r="G227" s="142"/>
      <c r="H227" s="142"/>
      <c r="I227" s="143">
        <f t="shared" si="45"/>
        <v>0</v>
      </c>
      <c r="J227" s="244" t="e">
        <f t="shared" si="46"/>
        <v>#DIV/0!</v>
      </c>
      <c r="K227" s="141"/>
      <c r="L227" s="141"/>
      <c r="M227" s="143"/>
      <c r="N227" s="244"/>
    </row>
    <row r="228" spans="1:14" s="133" customFormat="1" ht="22.5" customHeight="1" hidden="1">
      <c r="A228" s="136" t="s">
        <v>205</v>
      </c>
      <c r="B228" s="132" t="s">
        <v>206</v>
      </c>
      <c r="C228" s="141">
        <f t="shared" si="49"/>
        <v>0</v>
      </c>
      <c r="D228" s="141">
        <f t="shared" si="48"/>
        <v>0</v>
      </c>
      <c r="E228" s="143">
        <f t="shared" si="43"/>
        <v>0</v>
      </c>
      <c r="F228" s="244" t="e">
        <f t="shared" si="44"/>
        <v>#DIV/0!</v>
      </c>
      <c r="G228" s="142"/>
      <c r="H228" s="142"/>
      <c r="I228" s="143">
        <f t="shared" si="45"/>
        <v>0</v>
      </c>
      <c r="J228" s="244" t="e">
        <f t="shared" si="46"/>
        <v>#DIV/0!</v>
      </c>
      <c r="K228" s="141"/>
      <c r="L228" s="141"/>
      <c r="M228" s="143"/>
      <c r="N228" s="244"/>
    </row>
    <row r="229" spans="1:14" s="133" customFormat="1" ht="22.5" customHeight="1" hidden="1">
      <c r="A229" s="136" t="s">
        <v>390</v>
      </c>
      <c r="B229" s="132" t="s">
        <v>391</v>
      </c>
      <c r="C229" s="141">
        <f t="shared" si="49"/>
        <v>0</v>
      </c>
      <c r="D229" s="141">
        <f t="shared" si="48"/>
        <v>0</v>
      </c>
      <c r="E229" s="143">
        <f t="shared" si="43"/>
        <v>0</v>
      </c>
      <c r="F229" s="244" t="e">
        <f t="shared" si="44"/>
        <v>#DIV/0!</v>
      </c>
      <c r="G229" s="142"/>
      <c r="H229" s="142"/>
      <c r="I229" s="143">
        <f t="shared" si="45"/>
        <v>0</v>
      </c>
      <c r="J229" s="244" t="e">
        <f t="shared" si="46"/>
        <v>#DIV/0!</v>
      </c>
      <c r="K229" s="141"/>
      <c r="L229" s="141"/>
      <c r="M229" s="143"/>
      <c r="N229" s="244"/>
    </row>
    <row r="230" spans="1:14" s="133" customFormat="1" ht="22.5" customHeight="1" hidden="1">
      <c r="A230" s="136" t="s">
        <v>207</v>
      </c>
      <c r="B230" s="132" t="s">
        <v>208</v>
      </c>
      <c r="C230" s="141"/>
      <c r="D230" s="141"/>
      <c r="E230" s="143"/>
      <c r="F230" s="244"/>
      <c r="G230" s="142"/>
      <c r="H230" s="142"/>
      <c r="I230" s="143">
        <f t="shared" si="45"/>
        <v>0</v>
      </c>
      <c r="J230" s="244" t="e">
        <f t="shared" si="46"/>
        <v>#DIV/0!</v>
      </c>
      <c r="K230" s="141"/>
      <c r="L230" s="141"/>
      <c r="M230" s="143"/>
      <c r="N230" s="244"/>
    </row>
    <row r="231" spans="1:14" s="133" customFormat="1" ht="22.5" customHeight="1" hidden="1">
      <c r="A231" s="136" t="s">
        <v>392</v>
      </c>
      <c r="B231" s="132" t="s">
        <v>393</v>
      </c>
      <c r="C231" s="141">
        <f t="shared" si="49"/>
        <v>0</v>
      </c>
      <c r="D231" s="141">
        <f t="shared" si="48"/>
        <v>0</v>
      </c>
      <c r="E231" s="143">
        <f t="shared" si="43"/>
        <v>0</v>
      </c>
      <c r="F231" s="244" t="e">
        <f t="shared" si="44"/>
        <v>#DIV/0!</v>
      </c>
      <c r="G231" s="142"/>
      <c r="H231" s="142"/>
      <c r="I231" s="143">
        <f t="shared" si="45"/>
        <v>0</v>
      </c>
      <c r="J231" s="244" t="e">
        <f t="shared" si="46"/>
        <v>#DIV/0!</v>
      </c>
      <c r="K231" s="141"/>
      <c r="L231" s="141"/>
      <c r="M231" s="143"/>
      <c r="N231" s="244"/>
    </row>
    <row r="232" spans="1:14" s="133" customFormat="1" ht="22.5" customHeight="1">
      <c r="A232" s="136" t="s">
        <v>209</v>
      </c>
      <c r="B232" s="132" t="s">
        <v>210</v>
      </c>
      <c r="C232" s="141">
        <f t="shared" si="49"/>
        <v>279.6</v>
      </c>
      <c r="D232" s="141">
        <f t="shared" si="48"/>
        <v>279.6</v>
      </c>
      <c r="E232" s="143">
        <f t="shared" si="43"/>
        <v>0</v>
      </c>
      <c r="F232" s="244">
        <f t="shared" si="44"/>
        <v>100</v>
      </c>
      <c r="G232" s="142">
        <v>279.6</v>
      </c>
      <c r="H232" s="142">
        <v>279.6</v>
      </c>
      <c r="I232" s="143">
        <f t="shared" si="45"/>
        <v>0</v>
      </c>
      <c r="J232" s="244">
        <f t="shared" si="46"/>
        <v>100</v>
      </c>
      <c r="K232" s="141"/>
      <c r="L232" s="141"/>
      <c r="M232" s="143"/>
      <c r="N232" s="244"/>
    </row>
    <row r="233" spans="1:14" s="133" customFormat="1" ht="22.5" customHeight="1">
      <c r="A233" s="136" t="s">
        <v>211</v>
      </c>
      <c r="B233" s="132" t="s">
        <v>212</v>
      </c>
      <c r="C233" s="141">
        <f t="shared" si="49"/>
        <v>2563.7</v>
      </c>
      <c r="D233" s="141">
        <f t="shared" si="48"/>
        <v>2563.7</v>
      </c>
      <c r="E233" s="143">
        <f t="shared" si="43"/>
        <v>0</v>
      </c>
      <c r="F233" s="244">
        <f t="shared" si="44"/>
        <v>100</v>
      </c>
      <c r="G233" s="142">
        <v>2563.7</v>
      </c>
      <c r="H233" s="142">
        <v>2563.7</v>
      </c>
      <c r="I233" s="143">
        <f t="shared" si="45"/>
        <v>0</v>
      </c>
      <c r="J233" s="244">
        <f t="shared" si="46"/>
        <v>100</v>
      </c>
      <c r="K233" s="141"/>
      <c r="L233" s="141"/>
      <c r="M233" s="143"/>
      <c r="N233" s="244"/>
    </row>
    <row r="234" spans="1:14" s="133" customFormat="1" ht="22.5" customHeight="1">
      <c r="A234" s="136" t="s">
        <v>213</v>
      </c>
      <c r="B234" s="132" t="s">
        <v>261</v>
      </c>
      <c r="C234" s="141">
        <f t="shared" si="49"/>
        <v>8358.3</v>
      </c>
      <c r="D234" s="141">
        <f t="shared" si="48"/>
        <v>6714.900000000001</v>
      </c>
      <c r="E234" s="143">
        <f t="shared" si="43"/>
        <v>-1643.3999999999987</v>
      </c>
      <c r="F234" s="244">
        <f t="shared" si="44"/>
        <v>80.33810703133413</v>
      </c>
      <c r="G234" s="259">
        <f>1666.8+6691.5</f>
        <v>8358.3</v>
      </c>
      <c r="H234" s="259">
        <f>866.8+5848.1</f>
        <v>6714.900000000001</v>
      </c>
      <c r="I234" s="143">
        <f t="shared" si="45"/>
        <v>-1643.3999999999987</v>
      </c>
      <c r="J234" s="244">
        <f t="shared" si="46"/>
        <v>80.33810703133413</v>
      </c>
      <c r="K234" s="141"/>
      <c r="L234" s="141"/>
      <c r="M234" s="143"/>
      <c r="N234" s="244"/>
    </row>
    <row r="235" spans="1:14" s="133" customFormat="1" ht="22.5" customHeight="1">
      <c r="A235" s="136" t="s">
        <v>262</v>
      </c>
      <c r="B235" s="132" t="s">
        <v>263</v>
      </c>
      <c r="C235" s="141"/>
      <c r="D235" s="141">
        <f t="shared" si="48"/>
        <v>7.8</v>
      </c>
      <c r="E235" s="143">
        <f t="shared" si="43"/>
        <v>7.8</v>
      </c>
      <c r="F235" s="244"/>
      <c r="G235" s="142"/>
      <c r="H235" s="142">
        <v>7.8</v>
      </c>
      <c r="I235" s="143">
        <f t="shared" si="45"/>
        <v>7.8</v>
      </c>
      <c r="J235" s="244"/>
      <c r="K235" s="141"/>
      <c r="L235" s="141"/>
      <c r="M235" s="143"/>
      <c r="N235" s="244"/>
    </row>
    <row r="236" spans="1:14" s="133" customFormat="1" ht="22.5" customHeight="1" hidden="1">
      <c r="A236" s="136" t="s">
        <v>214</v>
      </c>
      <c r="B236" s="132" t="s">
        <v>215</v>
      </c>
      <c r="C236" s="141">
        <f t="shared" si="49"/>
        <v>0</v>
      </c>
      <c r="D236" s="141">
        <f t="shared" si="48"/>
        <v>0</v>
      </c>
      <c r="E236" s="143">
        <f t="shared" si="43"/>
        <v>0</v>
      </c>
      <c r="F236" s="244" t="e">
        <f t="shared" si="44"/>
        <v>#DIV/0!</v>
      </c>
      <c r="G236" s="142"/>
      <c r="H236" s="142"/>
      <c r="I236" s="143">
        <f t="shared" si="45"/>
        <v>0</v>
      </c>
      <c r="J236" s="244" t="e">
        <f t="shared" si="46"/>
        <v>#DIV/0!</v>
      </c>
      <c r="K236" s="141"/>
      <c r="L236" s="141"/>
      <c r="M236" s="143">
        <f>L236-K236</f>
        <v>0</v>
      </c>
      <c r="N236" s="244" t="e">
        <f>L236/K236*100</f>
        <v>#DIV/0!</v>
      </c>
    </row>
    <row r="237" spans="1:14" s="131" customFormat="1" ht="22.5" customHeight="1">
      <c r="A237" s="135" t="s">
        <v>216</v>
      </c>
      <c r="B237" s="130" t="s">
        <v>217</v>
      </c>
      <c r="C237" s="139">
        <f>G237+K237</f>
        <v>170821.3</v>
      </c>
      <c r="D237" s="139">
        <f>H237+L237</f>
        <v>145371.5</v>
      </c>
      <c r="E237" s="138">
        <f t="shared" si="43"/>
        <v>-25449.79999999999</v>
      </c>
      <c r="F237" s="146">
        <f t="shared" si="44"/>
        <v>85.10150666222538</v>
      </c>
      <c r="G237" s="140">
        <v>170821.3</v>
      </c>
      <c r="H237" s="140">
        <v>145371.5</v>
      </c>
      <c r="I237" s="138">
        <f t="shared" si="45"/>
        <v>-25449.79999999999</v>
      </c>
      <c r="J237" s="146">
        <f t="shared" si="46"/>
        <v>85.10150666222538</v>
      </c>
      <c r="K237" s="139"/>
      <c r="L237" s="139"/>
      <c r="M237" s="138"/>
      <c r="N237" s="146"/>
    </row>
    <row r="238" spans="1:14" s="133" customFormat="1" ht="16.5" customHeight="1">
      <c r="A238" s="136" t="s">
        <v>216</v>
      </c>
      <c r="B238" s="132"/>
      <c r="C238" s="141"/>
      <c r="D238" s="142"/>
      <c r="E238" s="138"/>
      <c r="F238" s="146"/>
      <c r="G238" s="142"/>
      <c r="H238" s="142"/>
      <c r="I238" s="138"/>
      <c r="J238" s="146"/>
      <c r="K238" s="141"/>
      <c r="L238" s="141"/>
      <c r="M238" s="138"/>
      <c r="N238" s="146"/>
    </row>
    <row r="239" spans="1:14" s="131" customFormat="1" ht="22.5" customHeight="1">
      <c r="A239" s="134"/>
      <c r="B239" s="130" t="s">
        <v>5</v>
      </c>
      <c r="C239" s="139">
        <f>C240+C284</f>
        <v>2599346.6</v>
      </c>
      <c r="D239" s="139">
        <f>D240+D284</f>
        <v>2504236</v>
      </c>
      <c r="E239" s="138">
        <f>D239-C239</f>
        <v>-95110.6000000001</v>
      </c>
      <c r="F239" s="146">
        <f>D239/C239*100</f>
        <v>96.34098046024336</v>
      </c>
      <c r="G239" s="139">
        <f>G240+G284</f>
        <v>930782.5</v>
      </c>
      <c r="H239" s="139">
        <f>H240+H284</f>
        <v>930754.2</v>
      </c>
      <c r="I239" s="138">
        <f aca="true" t="shared" si="51" ref="I239:I258">H239-G239</f>
        <v>-28.300000000046566</v>
      </c>
      <c r="J239" s="146">
        <f aca="true" t="shared" si="52" ref="J239:J244">H239/G239*100</f>
        <v>99.99695954747752</v>
      </c>
      <c r="K239" s="139">
        <f>K240+K284</f>
        <v>1668564.0999999999</v>
      </c>
      <c r="L239" s="139">
        <f>L240+L284</f>
        <v>1573481.7999999998</v>
      </c>
      <c r="M239" s="138">
        <f aca="true" t="shared" si="53" ref="M239:M283">L239-K239</f>
        <v>-95082.30000000005</v>
      </c>
      <c r="N239" s="146">
        <f aca="true" t="shared" si="54" ref="N239:N281">L239/K239*100</f>
        <v>94.30154945800405</v>
      </c>
    </row>
    <row r="240" spans="1:14" s="131" customFormat="1" ht="22.5" customHeight="1">
      <c r="A240" s="135"/>
      <c r="B240" s="130" t="s">
        <v>187</v>
      </c>
      <c r="C240" s="139">
        <f>C241+C242+C243+C244+C256+C257+C258+C262+C263+C264+C265+C266+C267+C268+C269+C270+C271+C272+C273+C274+C275+C276+C277+C278+C279+C280+C281+C283</f>
        <v>2537851.1</v>
      </c>
      <c r="D240" s="139">
        <f>D241+D242+D243+D244+D256+D257+D258+D262+D263+D264+D265+D266+D267+D268+D269+D270+D271+D272+D273+D274+D275+D276+D277+D278+D279+D280+D281+D283</f>
        <v>2437770.1</v>
      </c>
      <c r="E240" s="138">
        <f>D240-C240</f>
        <v>-100081</v>
      </c>
      <c r="F240" s="146">
        <f>D240/C240*100</f>
        <v>96.05646682738794</v>
      </c>
      <c r="G240" s="139">
        <f>G241+G242+G243+G244+G256+G257+G258+G262+G263+G264+G265+G266+G267+G268+G269+G270+G271+G272+G273+G274+G275+G276+G277+G278+G279+G280+G281+G283</f>
        <v>930640.6</v>
      </c>
      <c r="H240" s="139">
        <f>H241+H242+H243+H244+H256+H257+H258+H262+H263+H264+H265+H266+H267+H268+H269+H270+H271+H272+H273+H274+H275+H276+H277+H278+H279+H280+H281+H283</f>
        <v>930615.1</v>
      </c>
      <c r="I240" s="138">
        <f t="shared" si="51"/>
        <v>-25.5</v>
      </c>
      <c r="J240" s="146">
        <f t="shared" si="52"/>
        <v>99.99725995190839</v>
      </c>
      <c r="K240" s="139">
        <f>K241+K242+K243+K244+K256+K257+K258+K262+K263+K264+K265+K266+K267+K268+K269+K270+K271+K272+K273+K274+K275+K276+K277+K278+K279+K280+K281+K283</f>
        <v>1607210.4999999998</v>
      </c>
      <c r="L240" s="139">
        <f>L241+L242+L243+L244+L256+L257+L258+L262+L263+L264+L265+L266+L267+L268+L269+L270+L271+L272+L273+L274+L275+L276+L277+L278+L279+L280+L281+L283</f>
        <v>1507154.9999999998</v>
      </c>
      <c r="M240" s="138">
        <f t="shared" si="53"/>
        <v>-100055.5</v>
      </c>
      <c r="N240" s="146">
        <f t="shared" si="54"/>
        <v>93.77458646518299</v>
      </c>
    </row>
    <row r="241" spans="1:14" s="133" customFormat="1" ht="22.5" customHeight="1">
      <c r="A241" s="136" t="s">
        <v>188</v>
      </c>
      <c r="B241" s="132" t="s">
        <v>189</v>
      </c>
      <c r="C241" s="141">
        <f aca="true" t="shared" si="55" ref="C241:D244">G241+K241</f>
        <v>79384.2</v>
      </c>
      <c r="D241" s="141">
        <f t="shared" si="55"/>
        <v>79229.09999999999</v>
      </c>
      <c r="E241" s="143">
        <f aca="true" t="shared" si="56" ref="E241:E284">D241-C241</f>
        <v>-155.10000000000582</v>
      </c>
      <c r="F241" s="244">
        <f aca="true" t="shared" si="57" ref="F241:F284">D241/C241*100</f>
        <v>99.80462107069165</v>
      </c>
      <c r="G241" s="142">
        <v>2223.9</v>
      </c>
      <c r="H241" s="142">
        <v>2223.9</v>
      </c>
      <c r="I241" s="143">
        <f t="shared" si="51"/>
        <v>0</v>
      </c>
      <c r="J241" s="244">
        <f t="shared" si="52"/>
        <v>100</v>
      </c>
      <c r="K241" s="141">
        <v>77160.3</v>
      </c>
      <c r="L241" s="141">
        <v>77005.2</v>
      </c>
      <c r="M241" s="143">
        <f t="shared" si="53"/>
        <v>-155.10000000000582</v>
      </c>
      <c r="N241" s="244">
        <f t="shared" si="54"/>
        <v>99.7989898950626</v>
      </c>
    </row>
    <row r="242" spans="1:14" s="133" customFormat="1" ht="22.5" customHeight="1">
      <c r="A242" s="136" t="s">
        <v>190</v>
      </c>
      <c r="B242" s="132" t="s">
        <v>191</v>
      </c>
      <c r="C242" s="141">
        <f t="shared" si="55"/>
        <v>14026.300000000001</v>
      </c>
      <c r="D242" s="141">
        <f t="shared" si="55"/>
        <v>13718</v>
      </c>
      <c r="E242" s="143">
        <f t="shared" si="56"/>
        <v>-308.3000000000011</v>
      </c>
      <c r="F242" s="244">
        <f t="shared" si="57"/>
        <v>97.80198626865246</v>
      </c>
      <c r="G242" s="142">
        <v>383.6</v>
      </c>
      <c r="H242" s="142">
        <v>358.1</v>
      </c>
      <c r="I242" s="143">
        <f t="shared" si="51"/>
        <v>-25.5</v>
      </c>
      <c r="J242" s="244">
        <f t="shared" si="52"/>
        <v>93.35245046923879</v>
      </c>
      <c r="K242" s="141">
        <v>13642.7</v>
      </c>
      <c r="L242" s="141">
        <v>13359.9</v>
      </c>
      <c r="M242" s="143">
        <f t="shared" si="53"/>
        <v>-282.8000000000011</v>
      </c>
      <c r="N242" s="244">
        <f t="shared" si="54"/>
        <v>97.92709654247325</v>
      </c>
    </row>
    <row r="243" spans="1:14" s="133" customFormat="1" ht="22.5" customHeight="1">
      <c r="A243" s="136" t="s">
        <v>192</v>
      </c>
      <c r="B243" s="132" t="s">
        <v>193</v>
      </c>
      <c r="C243" s="141">
        <f t="shared" si="55"/>
        <v>548</v>
      </c>
      <c r="D243" s="141">
        <f t="shared" si="55"/>
        <v>486.8</v>
      </c>
      <c r="E243" s="143">
        <f t="shared" si="56"/>
        <v>-61.19999999999999</v>
      </c>
      <c r="F243" s="244">
        <f t="shared" si="57"/>
        <v>88.83211678832117</v>
      </c>
      <c r="G243" s="142">
        <v>10</v>
      </c>
      <c r="H243" s="142">
        <v>10</v>
      </c>
      <c r="I243" s="143">
        <f t="shared" si="51"/>
        <v>0</v>
      </c>
      <c r="J243" s="244">
        <f t="shared" si="52"/>
        <v>100</v>
      </c>
      <c r="K243" s="141">
        <v>538</v>
      </c>
      <c r="L243" s="141">
        <v>476.8</v>
      </c>
      <c r="M243" s="143">
        <f t="shared" si="53"/>
        <v>-61.19999999999999</v>
      </c>
      <c r="N243" s="244">
        <f t="shared" si="54"/>
        <v>88.62453531598513</v>
      </c>
    </row>
    <row r="244" spans="1:14" s="133" customFormat="1" ht="22.5" customHeight="1">
      <c r="A244" s="136" t="s">
        <v>194</v>
      </c>
      <c r="B244" s="132" t="s">
        <v>363</v>
      </c>
      <c r="C244" s="141">
        <f t="shared" si="55"/>
        <v>31313.4</v>
      </c>
      <c r="D244" s="141">
        <f>D245+D246+D247+D248+D249+D250+D251+D252+D253+D254+D255</f>
        <v>29490.7</v>
      </c>
      <c r="E244" s="143">
        <f t="shared" si="56"/>
        <v>-1822.7000000000007</v>
      </c>
      <c r="F244" s="244">
        <f t="shared" si="57"/>
        <v>94.17916930132148</v>
      </c>
      <c r="G244" s="141">
        <v>264</v>
      </c>
      <c r="H244" s="141">
        <f>H245+H246+H247+H248+H249+H250+H251+H252+H253+H254+H255</f>
        <v>264</v>
      </c>
      <c r="I244" s="143">
        <f t="shared" si="51"/>
        <v>0</v>
      </c>
      <c r="J244" s="244">
        <f t="shared" si="52"/>
        <v>100</v>
      </c>
      <c r="K244" s="141">
        <v>31049.4</v>
      </c>
      <c r="L244" s="141">
        <f>L245+L246+L247+L248+L249+L250+L251+L252+L253+L254+L255</f>
        <v>29226.700000000004</v>
      </c>
      <c r="M244" s="143">
        <f t="shared" si="53"/>
        <v>-1822.699999999997</v>
      </c>
      <c r="N244" s="244">
        <f t="shared" si="54"/>
        <v>94.12967722403654</v>
      </c>
    </row>
    <row r="245" spans="1:14" s="133" customFormat="1" ht="22.5" customHeight="1">
      <c r="A245" s="136" t="s">
        <v>226</v>
      </c>
      <c r="B245" s="132" t="s">
        <v>227</v>
      </c>
      <c r="C245" s="141"/>
      <c r="D245" s="141">
        <f aca="true" t="shared" si="58" ref="D245:D283">H245+L245</f>
        <v>2779.7999999999997</v>
      </c>
      <c r="E245" s="143">
        <f t="shared" si="56"/>
        <v>2779.7999999999997</v>
      </c>
      <c r="F245" s="244"/>
      <c r="G245" s="142"/>
      <c r="H245" s="142">
        <v>13.1</v>
      </c>
      <c r="I245" s="143">
        <f t="shared" si="51"/>
        <v>13.1</v>
      </c>
      <c r="J245" s="244"/>
      <c r="K245" s="141"/>
      <c r="L245" s="141">
        <v>2766.7</v>
      </c>
      <c r="M245" s="143">
        <f t="shared" si="53"/>
        <v>2766.7</v>
      </c>
      <c r="N245" s="244"/>
    </row>
    <row r="246" spans="1:14" s="133" customFormat="1" ht="22.5" customHeight="1">
      <c r="A246" s="136" t="s">
        <v>228</v>
      </c>
      <c r="B246" s="132" t="s">
        <v>229</v>
      </c>
      <c r="C246" s="141"/>
      <c r="D246" s="141">
        <f t="shared" si="58"/>
        <v>10995</v>
      </c>
      <c r="E246" s="143">
        <f t="shared" si="56"/>
        <v>10995</v>
      </c>
      <c r="F246" s="244"/>
      <c r="G246" s="142"/>
      <c r="H246" s="142">
        <v>204</v>
      </c>
      <c r="I246" s="143">
        <f t="shared" si="51"/>
        <v>204</v>
      </c>
      <c r="J246" s="244"/>
      <c r="K246" s="141"/>
      <c r="L246" s="141">
        <v>10791</v>
      </c>
      <c r="M246" s="143">
        <f t="shared" si="53"/>
        <v>10791</v>
      </c>
      <c r="N246" s="244"/>
    </row>
    <row r="247" spans="1:14" s="133" customFormat="1" ht="22.5" customHeight="1">
      <c r="A247" s="136" t="s">
        <v>230</v>
      </c>
      <c r="B247" s="132" t="s">
        <v>231</v>
      </c>
      <c r="C247" s="141"/>
      <c r="D247" s="141">
        <f t="shared" si="58"/>
        <v>13302.1</v>
      </c>
      <c r="E247" s="143">
        <f t="shared" si="56"/>
        <v>13302.1</v>
      </c>
      <c r="F247" s="244"/>
      <c r="G247" s="142"/>
      <c r="H247" s="142"/>
      <c r="I247" s="143"/>
      <c r="J247" s="244"/>
      <c r="K247" s="141"/>
      <c r="L247" s="141">
        <v>13302.1</v>
      </c>
      <c r="M247" s="143">
        <f t="shared" si="53"/>
        <v>13302.1</v>
      </c>
      <c r="N247" s="244"/>
    </row>
    <row r="248" spans="1:14" s="133" customFormat="1" ht="22.5" customHeight="1" hidden="1">
      <c r="A248" s="136" t="s">
        <v>232</v>
      </c>
      <c r="B248" s="132" t="s">
        <v>32</v>
      </c>
      <c r="C248" s="141"/>
      <c r="D248" s="141">
        <f t="shared" si="58"/>
        <v>0</v>
      </c>
      <c r="E248" s="143">
        <f t="shared" si="56"/>
        <v>0</v>
      </c>
      <c r="F248" s="244"/>
      <c r="G248" s="142"/>
      <c r="H248" s="142"/>
      <c r="I248" s="143"/>
      <c r="J248" s="244"/>
      <c r="K248" s="141"/>
      <c r="L248" s="141"/>
      <c r="M248" s="143">
        <f t="shared" si="53"/>
        <v>0</v>
      </c>
      <c r="N248" s="244"/>
    </row>
    <row r="249" spans="1:14" s="133" customFormat="1" ht="22.5" customHeight="1">
      <c r="A249" s="136" t="s">
        <v>364</v>
      </c>
      <c r="B249" s="132" t="s">
        <v>365</v>
      </c>
      <c r="C249" s="141"/>
      <c r="D249" s="141">
        <f t="shared" si="58"/>
        <v>1304.3</v>
      </c>
      <c r="E249" s="143">
        <f t="shared" si="56"/>
        <v>1304.3</v>
      </c>
      <c r="F249" s="244"/>
      <c r="G249" s="142"/>
      <c r="H249" s="142"/>
      <c r="I249" s="143"/>
      <c r="J249" s="244"/>
      <c r="K249" s="141"/>
      <c r="L249" s="141">
        <v>1304.3</v>
      </c>
      <c r="M249" s="143">
        <f t="shared" si="53"/>
        <v>1304.3</v>
      </c>
      <c r="N249" s="244"/>
    </row>
    <row r="250" spans="1:14" s="133" customFormat="1" ht="22.5" customHeight="1">
      <c r="A250" s="136" t="s">
        <v>233</v>
      </c>
      <c r="B250" s="132" t="s">
        <v>33</v>
      </c>
      <c r="C250" s="141"/>
      <c r="D250" s="141">
        <f t="shared" si="58"/>
        <v>802.3</v>
      </c>
      <c r="E250" s="143">
        <f t="shared" si="56"/>
        <v>802.3</v>
      </c>
      <c r="F250" s="244"/>
      <c r="G250" s="142"/>
      <c r="H250" s="142">
        <v>46.9</v>
      </c>
      <c r="I250" s="143">
        <f t="shared" si="51"/>
        <v>46.9</v>
      </c>
      <c r="J250" s="244"/>
      <c r="K250" s="141"/>
      <c r="L250" s="141">
        <v>755.4</v>
      </c>
      <c r="M250" s="143">
        <f t="shared" si="53"/>
        <v>755.4</v>
      </c>
      <c r="N250" s="244"/>
    </row>
    <row r="251" spans="1:14" s="133" customFormat="1" ht="22.5" customHeight="1">
      <c r="A251" s="136" t="s">
        <v>366</v>
      </c>
      <c r="B251" s="132" t="s">
        <v>367</v>
      </c>
      <c r="C251" s="141"/>
      <c r="D251" s="141">
        <f t="shared" si="58"/>
        <v>119.2</v>
      </c>
      <c r="E251" s="143">
        <f t="shared" si="56"/>
        <v>119.2</v>
      </c>
      <c r="F251" s="244"/>
      <c r="G251" s="142"/>
      <c r="H251" s="142"/>
      <c r="I251" s="143"/>
      <c r="J251" s="244"/>
      <c r="K251" s="141"/>
      <c r="L251" s="141">
        <v>119.2</v>
      </c>
      <c r="M251" s="143">
        <f t="shared" si="53"/>
        <v>119.2</v>
      </c>
      <c r="N251" s="244"/>
    </row>
    <row r="252" spans="1:14" s="133" customFormat="1" ht="22.5" customHeight="1" hidden="1">
      <c r="A252" s="136" t="s">
        <v>368</v>
      </c>
      <c r="B252" s="132" t="s">
        <v>369</v>
      </c>
      <c r="C252" s="141"/>
      <c r="D252" s="141">
        <f t="shared" si="58"/>
        <v>0</v>
      </c>
      <c r="E252" s="143">
        <f t="shared" si="56"/>
        <v>0</v>
      </c>
      <c r="F252" s="244"/>
      <c r="G252" s="142"/>
      <c r="H252" s="142"/>
      <c r="I252" s="143"/>
      <c r="J252" s="244"/>
      <c r="K252" s="141"/>
      <c r="L252" s="141"/>
      <c r="M252" s="143">
        <f t="shared" si="53"/>
        <v>0</v>
      </c>
      <c r="N252" s="244"/>
    </row>
    <row r="253" spans="1:14" s="133" customFormat="1" ht="22.5" customHeight="1" hidden="1">
      <c r="A253" s="136" t="s">
        <v>370</v>
      </c>
      <c r="B253" s="132" t="s">
        <v>371</v>
      </c>
      <c r="C253" s="141"/>
      <c r="D253" s="141">
        <f t="shared" si="58"/>
        <v>0</v>
      </c>
      <c r="E253" s="143">
        <f t="shared" si="56"/>
        <v>0</v>
      </c>
      <c r="F253" s="244"/>
      <c r="G253" s="142"/>
      <c r="H253" s="142"/>
      <c r="I253" s="143"/>
      <c r="J253" s="244"/>
      <c r="K253" s="141"/>
      <c r="L253" s="141"/>
      <c r="M253" s="143">
        <f t="shared" si="53"/>
        <v>0</v>
      </c>
      <c r="N253" s="244"/>
    </row>
    <row r="254" spans="1:14" s="133" customFormat="1" ht="22.5" customHeight="1" hidden="1">
      <c r="A254" s="136" t="s">
        <v>372</v>
      </c>
      <c r="B254" s="132" t="s">
        <v>373</v>
      </c>
      <c r="C254" s="141"/>
      <c r="D254" s="141">
        <f t="shared" si="58"/>
        <v>0</v>
      </c>
      <c r="E254" s="143">
        <f t="shared" si="56"/>
        <v>0</v>
      </c>
      <c r="F254" s="244"/>
      <c r="G254" s="142"/>
      <c r="H254" s="142"/>
      <c r="I254" s="143"/>
      <c r="J254" s="244"/>
      <c r="K254" s="141"/>
      <c r="L254" s="141"/>
      <c r="M254" s="143">
        <f t="shared" si="53"/>
        <v>0</v>
      </c>
      <c r="N254" s="244"/>
    </row>
    <row r="255" spans="1:14" s="133" customFormat="1" ht="22.5" customHeight="1">
      <c r="A255" s="136" t="s">
        <v>234</v>
      </c>
      <c r="B255" s="132" t="s">
        <v>235</v>
      </c>
      <c r="C255" s="141"/>
      <c r="D255" s="141">
        <f t="shared" si="58"/>
        <v>188</v>
      </c>
      <c r="E255" s="143">
        <f t="shared" si="56"/>
        <v>188</v>
      </c>
      <c r="F255" s="244"/>
      <c r="G255" s="142"/>
      <c r="H255" s="142"/>
      <c r="I255" s="143"/>
      <c r="J255" s="244"/>
      <c r="K255" s="141"/>
      <c r="L255" s="141">
        <v>188</v>
      </c>
      <c r="M255" s="143">
        <f t="shared" si="53"/>
        <v>188</v>
      </c>
      <c r="N255" s="244"/>
    </row>
    <row r="256" spans="1:14" s="133" customFormat="1" ht="22.5" customHeight="1">
      <c r="A256" s="136" t="s">
        <v>195</v>
      </c>
      <c r="B256" s="132" t="s">
        <v>11</v>
      </c>
      <c r="C256" s="141">
        <f aca="true" t="shared" si="59" ref="C256:C283">G256+K256</f>
        <v>968.3</v>
      </c>
      <c r="D256" s="141">
        <f t="shared" si="58"/>
        <v>868.8</v>
      </c>
      <c r="E256" s="143">
        <f t="shared" si="56"/>
        <v>-99.5</v>
      </c>
      <c r="F256" s="244">
        <f t="shared" si="57"/>
        <v>89.7242590106372</v>
      </c>
      <c r="G256" s="142"/>
      <c r="H256" s="142"/>
      <c r="I256" s="143"/>
      <c r="J256" s="244"/>
      <c r="K256" s="141">
        <v>968.3</v>
      </c>
      <c r="L256" s="141">
        <v>868.8</v>
      </c>
      <c r="M256" s="143">
        <f t="shared" si="53"/>
        <v>-99.5</v>
      </c>
      <c r="N256" s="244">
        <f t="shared" si="54"/>
        <v>89.7242590106372</v>
      </c>
    </row>
    <row r="257" spans="1:14" s="133" customFormat="1" ht="22.5" customHeight="1">
      <c r="A257" s="136" t="s">
        <v>196</v>
      </c>
      <c r="B257" s="132" t="s">
        <v>197</v>
      </c>
      <c r="C257" s="141">
        <f t="shared" si="59"/>
        <v>23923.8</v>
      </c>
      <c r="D257" s="141">
        <f t="shared" si="58"/>
        <v>23969</v>
      </c>
      <c r="E257" s="143">
        <f t="shared" si="56"/>
        <v>45.20000000000073</v>
      </c>
      <c r="F257" s="244">
        <f t="shared" si="57"/>
        <v>100.18893319623136</v>
      </c>
      <c r="G257" s="142">
        <v>80</v>
      </c>
      <c r="H257" s="142">
        <v>80</v>
      </c>
      <c r="I257" s="143">
        <f t="shared" si="51"/>
        <v>0</v>
      </c>
      <c r="J257" s="244">
        <f>H257/G257*100</f>
        <v>100</v>
      </c>
      <c r="K257" s="141">
        <v>23843.8</v>
      </c>
      <c r="L257" s="141">
        <v>23889</v>
      </c>
      <c r="M257" s="143">
        <f t="shared" si="53"/>
        <v>45.20000000000073</v>
      </c>
      <c r="N257" s="244">
        <f t="shared" si="54"/>
        <v>100.189567099204</v>
      </c>
    </row>
    <row r="258" spans="1:14" s="133" customFormat="1" ht="22.5" customHeight="1">
      <c r="A258" s="136" t="s">
        <v>198</v>
      </c>
      <c r="B258" s="132" t="s">
        <v>35</v>
      </c>
      <c r="C258" s="141">
        <f t="shared" si="59"/>
        <v>954339.9</v>
      </c>
      <c r="D258" s="141">
        <f t="shared" si="58"/>
        <v>913495.2000000001</v>
      </c>
      <c r="E258" s="143">
        <f t="shared" si="56"/>
        <v>-40844.69999999995</v>
      </c>
      <c r="F258" s="244">
        <f t="shared" si="57"/>
        <v>95.72010978478424</v>
      </c>
      <c r="G258" s="141">
        <v>406.4</v>
      </c>
      <c r="H258" s="257">
        <v>406.4</v>
      </c>
      <c r="I258" s="143">
        <f t="shared" si="51"/>
        <v>0</v>
      </c>
      <c r="J258" s="244">
        <f>H258/G258*100</f>
        <v>100</v>
      </c>
      <c r="K258" s="141">
        <v>953933.5</v>
      </c>
      <c r="L258" s="141">
        <v>913088.8</v>
      </c>
      <c r="M258" s="143">
        <f t="shared" si="53"/>
        <v>-40844.69999999995</v>
      </c>
      <c r="N258" s="244">
        <f t="shared" si="54"/>
        <v>95.71828644239876</v>
      </c>
    </row>
    <row r="259" spans="1:14" s="133" customFormat="1" ht="22.5" customHeight="1">
      <c r="A259" s="136" t="s">
        <v>34</v>
      </c>
      <c r="B259" s="132" t="s">
        <v>374</v>
      </c>
      <c r="C259" s="141"/>
      <c r="D259" s="141">
        <f t="shared" si="58"/>
        <v>12102.1</v>
      </c>
      <c r="E259" s="143">
        <f t="shared" si="56"/>
        <v>12102.1</v>
      </c>
      <c r="F259" s="244"/>
      <c r="G259" s="142"/>
      <c r="H259" s="142">
        <v>41.2</v>
      </c>
      <c r="I259" s="143"/>
      <c r="J259" s="244"/>
      <c r="K259" s="141"/>
      <c r="L259" s="141">
        <v>12060.9</v>
      </c>
      <c r="M259" s="143">
        <f t="shared" si="53"/>
        <v>12060.9</v>
      </c>
      <c r="N259" s="244"/>
    </row>
    <row r="260" spans="1:14" s="133" customFormat="1" ht="30.75" customHeight="1">
      <c r="A260" s="136" t="s">
        <v>237</v>
      </c>
      <c r="B260" s="132" t="s">
        <v>238</v>
      </c>
      <c r="C260" s="141"/>
      <c r="D260" s="141">
        <f t="shared" si="58"/>
        <v>51.5</v>
      </c>
      <c r="E260" s="143">
        <f t="shared" si="56"/>
        <v>51.5</v>
      </c>
      <c r="F260" s="244"/>
      <c r="G260" s="142"/>
      <c r="H260" s="142"/>
      <c r="I260" s="143"/>
      <c r="J260" s="244"/>
      <c r="K260" s="141"/>
      <c r="L260" s="141">
        <v>51.5</v>
      </c>
      <c r="M260" s="143">
        <f t="shared" si="53"/>
        <v>51.5</v>
      </c>
      <c r="N260" s="244"/>
    </row>
    <row r="261" spans="1:14" s="133" customFormat="1" ht="22.5" customHeight="1">
      <c r="A261" s="136" t="s">
        <v>375</v>
      </c>
      <c r="B261" s="132" t="s">
        <v>376</v>
      </c>
      <c r="C261" s="141"/>
      <c r="D261" s="141">
        <f t="shared" si="58"/>
        <v>87.3</v>
      </c>
      <c r="E261" s="143">
        <f t="shared" si="56"/>
        <v>87.3</v>
      </c>
      <c r="F261" s="244"/>
      <c r="G261" s="142"/>
      <c r="H261" s="142"/>
      <c r="I261" s="143"/>
      <c r="J261" s="244"/>
      <c r="K261" s="141"/>
      <c r="L261" s="141">
        <v>87.3</v>
      </c>
      <c r="M261" s="143">
        <f t="shared" si="53"/>
        <v>87.3</v>
      </c>
      <c r="N261" s="244"/>
    </row>
    <row r="262" spans="1:14" s="133" customFormat="1" ht="30.75" customHeight="1" hidden="1">
      <c r="A262" s="136" t="s">
        <v>377</v>
      </c>
      <c r="B262" s="132" t="s">
        <v>383</v>
      </c>
      <c r="C262" s="141">
        <f t="shared" si="59"/>
        <v>0</v>
      </c>
      <c r="D262" s="141">
        <f t="shared" si="58"/>
        <v>0</v>
      </c>
      <c r="E262" s="143">
        <f t="shared" si="56"/>
        <v>0</v>
      </c>
      <c r="F262" s="244" t="e">
        <f t="shared" si="57"/>
        <v>#DIV/0!</v>
      </c>
      <c r="G262" s="142"/>
      <c r="H262" s="142"/>
      <c r="I262" s="143">
        <f aca="true" t="shared" si="60" ref="I262:I267">H262-G262</f>
        <v>0</v>
      </c>
      <c r="J262" s="244" t="e">
        <f aca="true" t="shared" si="61" ref="J262:J267">H262/G262*100</f>
        <v>#DIV/0!</v>
      </c>
      <c r="K262" s="141"/>
      <c r="L262" s="141"/>
      <c r="M262" s="143">
        <f t="shared" si="53"/>
        <v>0</v>
      </c>
      <c r="N262" s="244" t="e">
        <f t="shared" si="54"/>
        <v>#DIV/0!</v>
      </c>
    </row>
    <row r="263" spans="1:14" s="133" customFormat="1" ht="23.25" customHeight="1">
      <c r="A263" s="136" t="s">
        <v>378</v>
      </c>
      <c r="B263" s="132" t="s">
        <v>379</v>
      </c>
      <c r="C263" s="141">
        <f t="shared" si="59"/>
        <v>15</v>
      </c>
      <c r="D263" s="141">
        <f t="shared" si="58"/>
        <v>15</v>
      </c>
      <c r="E263" s="143">
        <f t="shared" si="56"/>
        <v>0</v>
      </c>
      <c r="F263" s="244">
        <f t="shared" si="57"/>
        <v>100</v>
      </c>
      <c r="G263" s="142">
        <v>15</v>
      </c>
      <c r="H263" s="142">
        <v>15</v>
      </c>
      <c r="I263" s="143">
        <f t="shared" si="60"/>
        <v>0</v>
      </c>
      <c r="J263" s="244">
        <f t="shared" si="61"/>
        <v>100</v>
      </c>
      <c r="K263" s="141"/>
      <c r="L263" s="141"/>
      <c r="M263" s="143"/>
      <c r="N263" s="244"/>
    </row>
    <row r="264" spans="1:14" s="133" customFormat="1" ht="22.5" customHeight="1">
      <c r="A264" s="136" t="s">
        <v>380</v>
      </c>
      <c r="B264" s="132" t="s">
        <v>236</v>
      </c>
      <c r="C264" s="141">
        <f t="shared" si="59"/>
        <v>1117</v>
      </c>
      <c r="D264" s="141">
        <f t="shared" si="58"/>
        <v>1126.8000000000002</v>
      </c>
      <c r="E264" s="143">
        <f t="shared" si="56"/>
        <v>9.800000000000182</v>
      </c>
      <c r="F264" s="244">
        <f t="shared" si="57"/>
        <v>100.87735004476276</v>
      </c>
      <c r="G264" s="142">
        <v>444.6</v>
      </c>
      <c r="H264" s="142">
        <v>444.6</v>
      </c>
      <c r="I264" s="143">
        <f t="shared" si="60"/>
        <v>0</v>
      </c>
      <c r="J264" s="244">
        <f t="shared" si="61"/>
        <v>100</v>
      </c>
      <c r="K264" s="141">
        <v>672.4</v>
      </c>
      <c r="L264" s="141">
        <v>682.2</v>
      </c>
      <c r="M264" s="143">
        <f t="shared" si="53"/>
        <v>9.800000000000068</v>
      </c>
      <c r="N264" s="244">
        <f t="shared" si="54"/>
        <v>101.45746579417015</v>
      </c>
    </row>
    <row r="265" spans="1:14" s="133" customFormat="1" ht="30.75" customHeight="1" hidden="1">
      <c r="A265" s="136" t="s">
        <v>199</v>
      </c>
      <c r="B265" s="132" t="s">
        <v>200</v>
      </c>
      <c r="C265" s="141">
        <f t="shared" si="59"/>
        <v>0</v>
      </c>
      <c r="D265" s="141">
        <f t="shared" si="58"/>
        <v>0</v>
      </c>
      <c r="E265" s="143">
        <f t="shared" si="56"/>
        <v>0</v>
      </c>
      <c r="F265" s="244" t="e">
        <f t="shared" si="57"/>
        <v>#DIV/0!</v>
      </c>
      <c r="G265" s="142"/>
      <c r="H265" s="142"/>
      <c r="I265" s="143">
        <f t="shared" si="60"/>
        <v>0</v>
      </c>
      <c r="J265" s="244" t="e">
        <f t="shared" si="61"/>
        <v>#DIV/0!</v>
      </c>
      <c r="K265" s="141"/>
      <c r="L265" s="141"/>
      <c r="M265" s="143">
        <f t="shared" si="53"/>
        <v>0</v>
      </c>
      <c r="N265" s="244" t="e">
        <f t="shared" si="54"/>
        <v>#DIV/0!</v>
      </c>
    </row>
    <row r="266" spans="1:14" s="133" customFormat="1" ht="23.25" customHeight="1" hidden="1">
      <c r="A266" s="136" t="s">
        <v>201</v>
      </c>
      <c r="B266" s="132" t="s">
        <v>202</v>
      </c>
      <c r="C266" s="141">
        <f t="shared" si="59"/>
        <v>0</v>
      </c>
      <c r="D266" s="141">
        <f t="shared" si="58"/>
        <v>0</v>
      </c>
      <c r="E266" s="143">
        <f t="shared" si="56"/>
        <v>0</v>
      </c>
      <c r="F266" s="244" t="e">
        <f t="shared" si="57"/>
        <v>#DIV/0!</v>
      </c>
      <c r="G266" s="142"/>
      <c r="H266" s="142"/>
      <c r="I266" s="143">
        <f t="shared" si="60"/>
        <v>0</v>
      </c>
      <c r="J266" s="244" t="e">
        <f t="shared" si="61"/>
        <v>#DIV/0!</v>
      </c>
      <c r="K266" s="141"/>
      <c r="L266" s="141"/>
      <c r="M266" s="143">
        <f t="shared" si="53"/>
        <v>0</v>
      </c>
      <c r="N266" s="244" t="e">
        <f t="shared" si="54"/>
        <v>#DIV/0!</v>
      </c>
    </row>
    <row r="267" spans="1:14" s="133" customFormat="1" ht="23.25" customHeight="1" hidden="1">
      <c r="A267" s="136" t="s">
        <v>381</v>
      </c>
      <c r="B267" s="132" t="s">
        <v>382</v>
      </c>
      <c r="C267" s="141">
        <f t="shared" si="59"/>
        <v>0</v>
      </c>
      <c r="D267" s="141">
        <f t="shared" si="58"/>
        <v>0</v>
      </c>
      <c r="E267" s="143">
        <f t="shared" si="56"/>
        <v>0</v>
      </c>
      <c r="F267" s="244" t="e">
        <f t="shared" si="57"/>
        <v>#DIV/0!</v>
      </c>
      <c r="G267" s="142"/>
      <c r="H267" s="142"/>
      <c r="I267" s="143">
        <f t="shared" si="60"/>
        <v>0</v>
      </c>
      <c r="J267" s="244" t="e">
        <f t="shared" si="61"/>
        <v>#DIV/0!</v>
      </c>
      <c r="K267" s="141"/>
      <c r="L267" s="141"/>
      <c r="M267" s="143">
        <f t="shared" si="53"/>
        <v>0</v>
      </c>
      <c r="N267" s="244" t="e">
        <f t="shared" si="54"/>
        <v>#DIV/0!</v>
      </c>
    </row>
    <row r="268" spans="1:14" s="133" customFormat="1" ht="23.25" customHeight="1" hidden="1">
      <c r="A268" s="136" t="s">
        <v>384</v>
      </c>
      <c r="B268" s="132" t="s">
        <v>385</v>
      </c>
      <c r="C268" s="141">
        <f t="shared" si="59"/>
        <v>0</v>
      </c>
      <c r="D268" s="141">
        <f t="shared" si="58"/>
        <v>0</v>
      </c>
      <c r="E268" s="143">
        <f t="shared" si="56"/>
        <v>0</v>
      </c>
      <c r="F268" s="244" t="e">
        <f t="shared" si="57"/>
        <v>#DIV/0!</v>
      </c>
      <c r="G268" s="142"/>
      <c r="H268" s="142"/>
      <c r="I268" s="143">
        <f>H268-G268</f>
        <v>0</v>
      </c>
      <c r="J268" s="244" t="e">
        <f>H268/G268*100</f>
        <v>#DIV/0!</v>
      </c>
      <c r="K268" s="141"/>
      <c r="L268" s="141"/>
      <c r="M268" s="143">
        <f t="shared" si="53"/>
        <v>0</v>
      </c>
      <c r="N268" s="244" t="e">
        <f t="shared" si="54"/>
        <v>#DIV/0!</v>
      </c>
    </row>
    <row r="269" spans="1:14" s="133" customFormat="1" ht="23.25" customHeight="1">
      <c r="A269" s="136" t="s">
        <v>218</v>
      </c>
      <c r="B269" s="132" t="s">
        <v>219</v>
      </c>
      <c r="C269" s="141">
        <f t="shared" si="59"/>
        <v>1381559.6</v>
      </c>
      <c r="D269" s="141">
        <f t="shared" si="58"/>
        <v>1324795.2</v>
      </c>
      <c r="E269" s="143">
        <f t="shared" si="56"/>
        <v>-56764.40000000014</v>
      </c>
      <c r="F269" s="244">
        <f t="shared" si="57"/>
        <v>95.8912811289502</v>
      </c>
      <c r="G269" s="142">
        <v>926813.1</v>
      </c>
      <c r="H269" s="142">
        <v>926813.1</v>
      </c>
      <c r="I269" s="143">
        <f>H269-G269</f>
        <v>0</v>
      </c>
      <c r="J269" s="244">
        <f>H269/G269*100</f>
        <v>100</v>
      </c>
      <c r="K269" s="141">
        <v>454746.5</v>
      </c>
      <c r="L269" s="141">
        <v>397982.1</v>
      </c>
      <c r="M269" s="143">
        <f t="shared" si="53"/>
        <v>-56764.40000000002</v>
      </c>
      <c r="N269" s="244">
        <f t="shared" si="54"/>
        <v>87.51735307473504</v>
      </c>
    </row>
    <row r="270" spans="1:14" s="133" customFormat="1" ht="23.25" customHeight="1">
      <c r="A270" s="136" t="s">
        <v>220</v>
      </c>
      <c r="B270" s="132" t="s">
        <v>221</v>
      </c>
      <c r="C270" s="141">
        <f t="shared" si="59"/>
        <v>21499</v>
      </c>
      <c r="D270" s="141">
        <f t="shared" si="58"/>
        <v>20381.9</v>
      </c>
      <c r="E270" s="143">
        <f t="shared" si="56"/>
        <v>-1117.0999999999985</v>
      </c>
      <c r="F270" s="244">
        <f t="shared" si="57"/>
        <v>94.80394436950557</v>
      </c>
      <c r="G270" s="142"/>
      <c r="H270" s="142"/>
      <c r="I270" s="143"/>
      <c r="J270" s="244"/>
      <c r="K270" s="141">
        <v>21499</v>
      </c>
      <c r="L270" s="141">
        <v>20381.9</v>
      </c>
      <c r="M270" s="143">
        <f t="shared" si="53"/>
        <v>-1117.0999999999985</v>
      </c>
      <c r="N270" s="244">
        <f t="shared" si="54"/>
        <v>94.80394436950557</v>
      </c>
    </row>
    <row r="271" spans="1:14" s="133" customFormat="1" ht="23.25" customHeight="1">
      <c r="A271" s="136" t="s">
        <v>222</v>
      </c>
      <c r="B271" s="132" t="s">
        <v>223</v>
      </c>
      <c r="C271" s="141">
        <f t="shared" si="59"/>
        <v>28941</v>
      </c>
      <c r="D271" s="141">
        <f t="shared" si="58"/>
        <v>28933</v>
      </c>
      <c r="E271" s="143">
        <f t="shared" si="56"/>
        <v>-8</v>
      </c>
      <c r="F271" s="244">
        <f t="shared" si="57"/>
        <v>99.97235755502574</v>
      </c>
      <c r="G271" s="142"/>
      <c r="H271" s="142"/>
      <c r="I271" s="143"/>
      <c r="J271" s="244"/>
      <c r="K271" s="141">
        <v>28941</v>
      </c>
      <c r="L271" s="141">
        <v>28933</v>
      </c>
      <c r="M271" s="143">
        <f t="shared" si="53"/>
        <v>-8</v>
      </c>
      <c r="N271" s="244">
        <f t="shared" si="54"/>
        <v>99.97235755502574</v>
      </c>
    </row>
    <row r="272" spans="1:14" s="133" customFormat="1" ht="23.25" customHeight="1" hidden="1">
      <c r="A272" s="136" t="s">
        <v>386</v>
      </c>
      <c r="B272" s="132" t="s">
        <v>387</v>
      </c>
      <c r="C272" s="141">
        <f t="shared" si="59"/>
        <v>0</v>
      </c>
      <c r="D272" s="141">
        <f t="shared" si="58"/>
        <v>0</v>
      </c>
      <c r="E272" s="143">
        <f t="shared" si="56"/>
        <v>0</v>
      </c>
      <c r="F272" s="244" t="e">
        <f t="shared" si="57"/>
        <v>#DIV/0!</v>
      </c>
      <c r="G272" s="142"/>
      <c r="H272" s="142"/>
      <c r="I272" s="143"/>
      <c r="J272" s="244"/>
      <c r="K272" s="141"/>
      <c r="L272" s="141"/>
      <c r="M272" s="143">
        <f t="shared" si="53"/>
        <v>0</v>
      </c>
      <c r="N272" s="244" t="e">
        <f t="shared" si="54"/>
        <v>#DIV/0!</v>
      </c>
    </row>
    <row r="273" spans="1:14" s="133" customFormat="1" ht="22.5" customHeight="1" hidden="1">
      <c r="A273" s="136" t="s">
        <v>203</v>
      </c>
      <c r="B273" s="132" t="s">
        <v>204</v>
      </c>
      <c r="C273" s="141">
        <f t="shared" si="59"/>
        <v>0</v>
      </c>
      <c r="D273" s="141">
        <f t="shared" si="58"/>
        <v>0</v>
      </c>
      <c r="E273" s="143">
        <f t="shared" si="56"/>
        <v>0</v>
      </c>
      <c r="F273" s="244" t="e">
        <f t="shared" si="57"/>
        <v>#DIV/0!</v>
      </c>
      <c r="G273" s="142"/>
      <c r="H273" s="142"/>
      <c r="I273" s="143"/>
      <c r="J273" s="244"/>
      <c r="K273" s="141"/>
      <c r="L273" s="141"/>
      <c r="M273" s="143">
        <f t="shared" si="53"/>
        <v>0</v>
      </c>
      <c r="N273" s="244" t="e">
        <f t="shared" si="54"/>
        <v>#DIV/0!</v>
      </c>
    </row>
    <row r="274" spans="1:14" s="133" customFormat="1" ht="22.5" customHeight="1" hidden="1">
      <c r="A274" s="136" t="s">
        <v>388</v>
      </c>
      <c r="B274" s="132" t="s">
        <v>389</v>
      </c>
      <c r="C274" s="141">
        <f t="shared" si="59"/>
        <v>0</v>
      </c>
      <c r="D274" s="141">
        <f t="shared" si="58"/>
        <v>0</v>
      </c>
      <c r="E274" s="143">
        <f t="shared" si="56"/>
        <v>0</v>
      </c>
      <c r="F274" s="244" t="e">
        <f t="shared" si="57"/>
        <v>#DIV/0!</v>
      </c>
      <c r="G274" s="142"/>
      <c r="H274" s="142"/>
      <c r="I274" s="143"/>
      <c r="J274" s="244"/>
      <c r="K274" s="141"/>
      <c r="L274" s="141"/>
      <c r="M274" s="143">
        <f t="shared" si="53"/>
        <v>0</v>
      </c>
      <c r="N274" s="244" t="e">
        <f t="shared" si="54"/>
        <v>#DIV/0!</v>
      </c>
    </row>
    <row r="275" spans="1:14" s="133" customFormat="1" ht="22.5" customHeight="1" hidden="1">
      <c r="A275" s="136" t="s">
        <v>205</v>
      </c>
      <c r="B275" s="132" t="s">
        <v>206</v>
      </c>
      <c r="C275" s="141">
        <f t="shared" si="59"/>
        <v>0</v>
      </c>
      <c r="D275" s="141">
        <f t="shared" si="58"/>
        <v>0</v>
      </c>
      <c r="E275" s="143">
        <f t="shared" si="56"/>
        <v>0</v>
      </c>
      <c r="F275" s="244" t="e">
        <f t="shared" si="57"/>
        <v>#DIV/0!</v>
      </c>
      <c r="G275" s="142"/>
      <c r="H275" s="142"/>
      <c r="I275" s="143"/>
      <c r="J275" s="244"/>
      <c r="K275" s="141"/>
      <c r="L275" s="141"/>
      <c r="M275" s="143">
        <f t="shared" si="53"/>
        <v>0</v>
      </c>
      <c r="N275" s="244" t="e">
        <f t="shared" si="54"/>
        <v>#DIV/0!</v>
      </c>
    </row>
    <row r="276" spans="1:14" s="133" customFormat="1" ht="22.5" customHeight="1" hidden="1">
      <c r="A276" s="136" t="s">
        <v>390</v>
      </c>
      <c r="B276" s="132" t="s">
        <v>391</v>
      </c>
      <c r="C276" s="141">
        <f t="shared" si="59"/>
        <v>0</v>
      </c>
      <c r="D276" s="141">
        <f t="shared" si="58"/>
        <v>0</v>
      </c>
      <c r="E276" s="143">
        <f t="shared" si="56"/>
        <v>0</v>
      </c>
      <c r="F276" s="244" t="e">
        <f t="shared" si="57"/>
        <v>#DIV/0!</v>
      </c>
      <c r="G276" s="142"/>
      <c r="H276" s="142"/>
      <c r="I276" s="143"/>
      <c r="J276" s="244"/>
      <c r="K276" s="141"/>
      <c r="L276" s="141"/>
      <c r="M276" s="143">
        <f t="shared" si="53"/>
        <v>0</v>
      </c>
      <c r="N276" s="244" t="e">
        <f t="shared" si="54"/>
        <v>#DIV/0!</v>
      </c>
    </row>
    <row r="277" spans="1:14" s="133" customFormat="1" ht="22.5" customHeight="1" hidden="1">
      <c r="A277" s="136" t="s">
        <v>207</v>
      </c>
      <c r="B277" s="132" t="s">
        <v>208</v>
      </c>
      <c r="C277" s="141"/>
      <c r="D277" s="141"/>
      <c r="E277" s="143"/>
      <c r="F277" s="244"/>
      <c r="G277" s="142"/>
      <c r="H277" s="142"/>
      <c r="I277" s="143"/>
      <c r="J277" s="244"/>
      <c r="K277" s="141"/>
      <c r="L277" s="141"/>
      <c r="M277" s="143">
        <f t="shared" si="53"/>
        <v>0</v>
      </c>
      <c r="N277" s="244" t="e">
        <f t="shared" si="54"/>
        <v>#DIV/0!</v>
      </c>
    </row>
    <row r="278" spans="1:14" s="133" customFormat="1" ht="22.5" customHeight="1" hidden="1">
      <c r="A278" s="136" t="s">
        <v>392</v>
      </c>
      <c r="B278" s="132" t="s">
        <v>393</v>
      </c>
      <c r="C278" s="141">
        <f t="shared" si="59"/>
        <v>0</v>
      </c>
      <c r="D278" s="141">
        <f t="shared" si="58"/>
        <v>0</v>
      </c>
      <c r="E278" s="143">
        <f t="shared" si="56"/>
        <v>0</v>
      </c>
      <c r="F278" s="244" t="e">
        <f t="shared" si="57"/>
        <v>#DIV/0!</v>
      </c>
      <c r="G278" s="142"/>
      <c r="H278" s="142"/>
      <c r="I278" s="143"/>
      <c r="J278" s="244"/>
      <c r="K278" s="141"/>
      <c r="L278" s="141"/>
      <c r="M278" s="143">
        <f t="shared" si="53"/>
        <v>0</v>
      </c>
      <c r="N278" s="244" t="e">
        <f t="shared" si="54"/>
        <v>#DIV/0!</v>
      </c>
    </row>
    <row r="279" spans="1:14" s="133" customFormat="1" ht="22.5" customHeight="1" hidden="1">
      <c r="A279" s="136" t="s">
        <v>209</v>
      </c>
      <c r="B279" s="132" t="s">
        <v>210</v>
      </c>
      <c r="C279" s="141">
        <f t="shared" si="59"/>
        <v>0</v>
      </c>
      <c r="D279" s="141">
        <f t="shared" si="58"/>
        <v>0</v>
      </c>
      <c r="E279" s="143">
        <f t="shared" si="56"/>
        <v>0</v>
      </c>
      <c r="F279" s="244" t="e">
        <f t="shared" si="57"/>
        <v>#DIV/0!</v>
      </c>
      <c r="G279" s="142"/>
      <c r="H279" s="142"/>
      <c r="I279" s="143"/>
      <c r="J279" s="244"/>
      <c r="K279" s="141"/>
      <c r="L279" s="141"/>
      <c r="M279" s="143">
        <f t="shared" si="53"/>
        <v>0</v>
      </c>
      <c r="N279" s="244" t="e">
        <f t="shared" si="54"/>
        <v>#DIV/0!</v>
      </c>
    </row>
    <row r="280" spans="1:14" s="133" customFormat="1" ht="22.5" customHeight="1">
      <c r="A280" s="136" t="s">
        <v>211</v>
      </c>
      <c r="B280" s="132" t="s">
        <v>212</v>
      </c>
      <c r="C280" s="141">
        <f t="shared" si="59"/>
        <v>20</v>
      </c>
      <c r="D280" s="141">
        <f t="shared" si="58"/>
        <v>20</v>
      </c>
      <c r="E280" s="143">
        <f t="shared" si="56"/>
        <v>0</v>
      </c>
      <c r="F280" s="244">
        <f t="shared" si="57"/>
        <v>100</v>
      </c>
      <c r="G280" s="142"/>
      <c r="H280" s="142"/>
      <c r="I280" s="143"/>
      <c r="J280" s="244"/>
      <c r="K280" s="141">
        <v>20</v>
      </c>
      <c r="L280" s="141">
        <v>20</v>
      </c>
      <c r="M280" s="143">
        <f t="shared" si="53"/>
        <v>0</v>
      </c>
      <c r="N280" s="244">
        <f t="shared" si="54"/>
        <v>100</v>
      </c>
    </row>
    <row r="281" spans="1:14" s="133" customFormat="1" ht="22.5" customHeight="1">
      <c r="A281" s="136" t="s">
        <v>213</v>
      </c>
      <c r="B281" s="132" t="s">
        <v>261</v>
      </c>
      <c r="C281" s="141">
        <f t="shared" si="59"/>
        <v>24.9</v>
      </c>
      <c r="D281" s="141">
        <f t="shared" si="58"/>
        <v>24.9</v>
      </c>
      <c r="E281" s="143">
        <f t="shared" si="56"/>
        <v>0</v>
      </c>
      <c r="F281" s="244">
        <f t="shared" si="57"/>
        <v>100</v>
      </c>
      <c r="G281" s="142"/>
      <c r="H281" s="142"/>
      <c r="I281" s="143"/>
      <c r="J281" s="244"/>
      <c r="K281" s="141">
        <v>24.9</v>
      </c>
      <c r="L281" s="141">
        <v>24.9</v>
      </c>
      <c r="M281" s="143">
        <f t="shared" si="53"/>
        <v>0</v>
      </c>
      <c r="N281" s="244">
        <f t="shared" si="54"/>
        <v>100</v>
      </c>
    </row>
    <row r="282" spans="1:14" s="133" customFormat="1" ht="22.5" customHeight="1" hidden="1">
      <c r="A282" s="136" t="s">
        <v>262</v>
      </c>
      <c r="B282" s="132" t="s">
        <v>263</v>
      </c>
      <c r="C282" s="141">
        <f t="shared" si="59"/>
        <v>0</v>
      </c>
      <c r="D282" s="141">
        <f t="shared" si="58"/>
        <v>0</v>
      </c>
      <c r="E282" s="143">
        <f t="shared" si="56"/>
        <v>0</v>
      </c>
      <c r="F282" s="244" t="e">
        <f t="shared" si="57"/>
        <v>#DIV/0!</v>
      </c>
      <c r="G282" s="142"/>
      <c r="H282" s="142"/>
      <c r="I282" s="143">
        <f>H282-G282</f>
        <v>0</v>
      </c>
      <c r="J282" s="244"/>
      <c r="K282" s="141"/>
      <c r="L282" s="141"/>
      <c r="M282" s="143">
        <f t="shared" si="53"/>
        <v>0</v>
      </c>
      <c r="N282" s="244"/>
    </row>
    <row r="283" spans="1:14" s="133" customFormat="1" ht="22.5" customHeight="1">
      <c r="A283" s="136" t="s">
        <v>214</v>
      </c>
      <c r="B283" s="132" t="s">
        <v>215</v>
      </c>
      <c r="C283" s="141">
        <f t="shared" si="59"/>
        <v>170.7</v>
      </c>
      <c r="D283" s="141">
        <f t="shared" si="58"/>
        <v>1215.7</v>
      </c>
      <c r="E283" s="143">
        <f t="shared" si="56"/>
        <v>1045</v>
      </c>
      <c r="F283" s="244">
        <f t="shared" si="57"/>
        <v>712.1851200937318</v>
      </c>
      <c r="G283" s="142"/>
      <c r="H283" s="142"/>
      <c r="I283" s="138"/>
      <c r="J283" s="146"/>
      <c r="K283" s="141">
        <v>170.7</v>
      </c>
      <c r="L283" s="141">
        <v>1215.7</v>
      </c>
      <c r="M283" s="143">
        <f t="shared" si="53"/>
        <v>1045</v>
      </c>
      <c r="N283" s="244"/>
    </row>
    <row r="284" spans="1:14" s="131" customFormat="1" ht="21" customHeight="1">
      <c r="A284" s="135" t="s">
        <v>216</v>
      </c>
      <c r="B284" s="130" t="s">
        <v>217</v>
      </c>
      <c r="C284" s="139">
        <f>G284+K284</f>
        <v>61495.5</v>
      </c>
      <c r="D284" s="139">
        <f>H284+L284</f>
        <v>66465.90000000001</v>
      </c>
      <c r="E284" s="138">
        <f t="shared" si="56"/>
        <v>4970.400000000009</v>
      </c>
      <c r="F284" s="146">
        <f t="shared" si="57"/>
        <v>108.08254262507013</v>
      </c>
      <c r="G284" s="140">
        <v>141.9</v>
      </c>
      <c r="H284" s="140">
        <v>139.1</v>
      </c>
      <c r="I284" s="138">
        <f>H284-G284</f>
        <v>-2.8000000000000114</v>
      </c>
      <c r="J284" s="146">
        <f>H284/G284*100</f>
        <v>98.02677942212826</v>
      </c>
      <c r="K284" s="139">
        <v>61353.6</v>
      </c>
      <c r="L284" s="139">
        <v>66326.8</v>
      </c>
      <c r="M284" s="138">
        <f>L284-K284</f>
        <v>4973.200000000004</v>
      </c>
      <c r="N284" s="146">
        <f>L284/K284*100</f>
        <v>108.10579982266731</v>
      </c>
    </row>
    <row r="285" spans="1:14" s="133" customFormat="1" ht="18" customHeight="1">
      <c r="A285" s="136" t="s">
        <v>216</v>
      </c>
      <c r="B285" s="132"/>
      <c r="C285" s="141"/>
      <c r="D285" s="142"/>
      <c r="E285" s="138"/>
      <c r="F285" s="146"/>
      <c r="G285" s="142"/>
      <c r="H285" s="142"/>
      <c r="I285" s="138"/>
      <c r="J285" s="146"/>
      <c r="K285" s="141"/>
      <c r="L285" s="141"/>
      <c r="M285" s="138"/>
      <c r="N285" s="146"/>
    </row>
    <row r="286" spans="1:14" s="131" customFormat="1" ht="22.5" customHeight="1">
      <c r="A286" s="134"/>
      <c r="B286" s="130" t="s">
        <v>6</v>
      </c>
      <c r="C286" s="139">
        <f>C287+C331</f>
        <v>6550082.1000000015</v>
      </c>
      <c r="D286" s="139">
        <f>D287+D331</f>
        <v>6413263.999999999</v>
      </c>
      <c r="E286" s="138">
        <f aca="true" t="shared" si="62" ref="E286:E331">D286-C286</f>
        <v>-136818.10000000242</v>
      </c>
      <c r="F286" s="146">
        <f aca="true" t="shared" si="63" ref="F286:F328">D286/C286*100</f>
        <v>97.9112002275513</v>
      </c>
      <c r="G286" s="139">
        <f>G287+G331</f>
        <v>5727055.300000001</v>
      </c>
      <c r="H286" s="139">
        <f>H287+H331</f>
        <v>5604097.699999999</v>
      </c>
      <c r="I286" s="138">
        <f aca="true" t="shared" si="64" ref="I286:I331">H286-G286</f>
        <v>-122957.60000000149</v>
      </c>
      <c r="J286" s="146">
        <f aca="true" t="shared" si="65" ref="J286:J328">H286/G286*100</f>
        <v>97.85303976373335</v>
      </c>
      <c r="K286" s="139">
        <f>K287+K331</f>
        <v>823026.7999999998</v>
      </c>
      <c r="L286" s="139">
        <f>L287+L331</f>
        <v>809166.2999999999</v>
      </c>
      <c r="M286" s="138">
        <f>L286-K286</f>
        <v>-13860.499999999884</v>
      </c>
      <c r="N286" s="146">
        <f>L286/K286*100</f>
        <v>98.31591146242141</v>
      </c>
    </row>
    <row r="287" spans="1:14" s="131" customFormat="1" ht="22.5" customHeight="1">
      <c r="A287" s="135"/>
      <c r="B287" s="130" t="s">
        <v>187</v>
      </c>
      <c r="C287" s="139">
        <f>C288+C289+C290+C291+C303+C304+C305+C309+C310+C311+C312+C313+C314+C315+C316+C317+C318+C319+C320+C321+C322+C323+C324+C325+C326+C327+C328+C330</f>
        <v>6150965.6000000015</v>
      </c>
      <c r="D287" s="139">
        <f>D288+D289+D290+D291+D303+D304+D305+D309+D310+D311+D312+D313+D314+D315+D316+D317+D318+D319+D320+D321+D322+D323+D324+D325+D326+D327+D328+D330</f>
        <v>6102118.899999999</v>
      </c>
      <c r="E287" s="138">
        <f>D287-C287</f>
        <v>-48846.70000000205</v>
      </c>
      <c r="F287" s="146">
        <f t="shared" si="63"/>
        <v>99.20586940040761</v>
      </c>
      <c r="G287" s="139">
        <f>G288+G289+G290+G291+G303+G304+G305+G309+G310+G311+G312+G313+G314+G315+G316+G317+G318+G319+G320+G321+G322+G323+G324+G325+G326+G327+G328+G330</f>
        <v>5372685.4</v>
      </c>
      <c r="H287" s="139">
        <f>H288+H289+H290+H291+H303+H304+H305+H309+H310+H311+H312+H313+H314+H315+H316+H317+H318+H319+H320+H321+H322+H323+H324+H325+H326+H327+H328+H330</f>
        <v>5333166.699999999</v>
      </c>
      <c r="I287" s="138">
        <f>H287-G287</f>
        <v>-39518.70000000112</v>
      </c>
      <c r="J287" s="146">
        <f t="shared" si="65"/>
        <v>99.26445162785818</v>
      </c>
      <c r="K287" s="139">
        <f>K288+K289+K290+K291+K303+K304+K305+K309+K310+K311+K312+K313+K314+K315+K316+K317+K318+K319+K320+K321+K322+K323+K324+K325+K326+K327+K328+K330</f>
        <v>778280.1999999998</v>
      </c>
      <c r="L287" s="139">
        <f>L288+L289+L290+L291+L303+L304+L305+L309+L310+L311+L312+L313+L314+L315+L316+L317+L318+L319+L320+L321+L322+L323+L324+L325+L326+L327+L328+L330</f>
        <v>768952.2</v>
      </c>
      <c r="M287" s="138">
        <f>L287-K287</f>
        <v>-9327.999999999884</v>
      </c>
      <c r="N287" s="146">
        <f>L287/K287*100</f>
        <v>98.80145993692247</v>
      </c>
    </row>
    <row r="288" spans="1:14" s="133" customFormat="1" ht="22.5" customHeight="1">
      <c r="A288" s="136" t="s">
        <v>188</v>
      </c>
      <c r="B288" s="132" t="s">
        <v>189</v>
      </c>
      <c r="C288" s="141">
        <f aca="true" t="shared" si="66" ref="C288:D291">G288+K288</f>
        <v>1077244.1</v>
      </c>
      <c r="D288" s="141">
        <f t="shared" si="66"/>
        <v>1076353.9</v>
      </c>
      <c r="E288" s="143">
        <f t="shared" si="62"/>
        <v>-890.2000000001863</v>
      </c>
      <c r="F288" s="244">
        <f t="shared" si="63"/>
        <v>99.91736320486692</v>
      </c>
      <c r="G288" s="142">
        <v>563812.8</v>
      </c>
      <c r="H288" s="142">
        <v>563015.6</v>
      </c>
      <c r="I288" s="143">
        <f t="shared" si="64"/>
        <v>-797.2000000000698</v>
      </c>
      <c r="J288" s="244">
        <f t="shared" si="65"/>
        <v>99.85860555134612</v>
      </c>
      <c r="K288" s="141">
        <v>513431.3</v>
      </c>
      <c r="L288" s="141">
        <v>513338.3</v>
      </c>
      <c r="M288" s="143">
        <f aca="true" t="shared" si="67" ref="M288:M325">L288-K288</f>
        <v>-93</v>
      </c>
      <c r="N288" s="244">
        <f aca="true" t="shared" si="68" ref="N288:N325">L288/K288*100</f>
        <v>99.98188657372467</v>
      </c>
    </row>
    <row r="289" spans="1:14" s="133" customFormat="1" ht="22.5" customHeight="1">
      <c r="A289" s="136" t="s">
        <v>190</v>
      </c>
      <c r="B289" s="132" t="s">
        <v>191</v>
      </c>
      <c r="C289" s="141">
        <f t="shared" si="66"/>
        <v>178416.6</v>
      </c>
      <c r="D289" s="141">
        <f t="shared" si="66"/>
        <v>178344.59999999998</v>
      </c>
      <c r="E289" s="143">
        <f t="shared" si="62"/>
        <v>-72.0000000000291</v>
      </c>
      <c r="F289" s="244">
        <f t="shared" si="63"/>
        <v>99.95964501060999</v>
      </c>
      <c r="G289" s="142">
        <v>89917.5</v>
      </c>
      <c r="H289" s="142">
        <v>89862.4</v>
      </c>
      <c r="I289" s="143">
        <f t="shared" si="64"/>
        <v>-55.10000000000582</v>
      </c>
      <c r="J289" s="244">
        <f t="shared" si="65"/>
        <v>99.93872160591653</v>
      </c>
      <c r="K289" s="141">
        <v>88499.1</v>
      </c>
      <c r="L289" s="141">
        <v>88482.2</v>
      </c>
      <c r="M289" s="143">
        <f t="shared" si="67"/>
        <v>-16.90000000000873</v>
      </c>
      <c r="N289" s="244">
        <f t="shared" si="68"/>
        <v>99.9809037606032</v>
      </c>
    </row>
    <row r="290" spans="1:14" s="133" customFormat="1" ht="22.5" customHeight="1">
      <c r="A290" s="136" t="s">
        <v>192</v>
      </c>
      <c r="B290" s="132" t="s">
        <v>193</v>
      </c>
      <c r="C290" s="141">
        <f t="shared" si="66"/>
        <v>5612.6</v>
      </c>
      <c r="D290" s="141">
        <f t="shared" si="66"/>
        <v>3721.8</v>
      </c>
      <c r="E290" s="143">
        <f t="shared" si="62"/>
        <v>-1890.8000000000002</v>
      </c>
      <c r="F290" s="244">
        <f t="shared" si="63"/>
        <v>66.3115133806079</v>
      </c>
      <c r="G290" s="142">
        <v>5606.6</v>
      </c>
      <c r="H290" s="259">
        <v>3715.8</v>
      </c>
      <c r="I290" s="143">
        <f t="shared" si="64"/>
        <v>-1890.8000000000002</v>
      </c>
      <c r="J290" s="244">
        <f t="shared" si="65"/>
        <v>66.2754610637463</v>
      </c>
      <c r="K290" s="141">
        <v>6</v>
      </c>
      <c r="L290" s="141">
        <v>6</v>
      </c>
      <c r="M290" s="143">
        <f>L290-K290</f>
        <v>0</v>
      </c>
      <c r="N290" s="244">
        <f>L290/K290*100</f>
        <v>100</v>
      </c>
    </row>
    <row r="291" spans="1:14" s="133" customFormat="1" ht="22.5" customHeight="1">
      <c r="A291" s="136" t="s">
        <v>194</v>
      </c>
      <c r="B291" s="132" t="s">
        <v>363</v>
      </c>
      <c r="C291" s="141">
        <f t="shared" si="66"/>
        <v>126721.09999999999</v>
      </c>
      <c r="D291" s="141">
        <f>D292+D293+D294+D295+D296+D297+D298+D299+D300+D301+D302</f>
        <v>121734.40000000001</v>
      </c>
      <c r="E291" s="143">
        <f t="shared" si="62"/>
        <v>-4986.6999999999825</v>
      </c>
      <c r="F291" s="244">
        <f t="shared" si="63"/>
        <v>96.06482266962647</v>
      </c>
      <c r="G291" s="141">
        <v>76846.9</v>
      </c>
      <c r="H291" s="141">
        <f>H292+H293+H294+H295+H296+H297+H298+H299+H300+H301+H302</f>
        <v>76034.79999999997</v>
      </c>
      <c r="I291" s="143">
        <f t="shared" si="64"/>
        <v>-812.1000000000204</v>
      </c>
      <c r="J291" s="244">
        <f t="shared" si="65"/>
        <v>98.94322347420648</v>
      </c>
      <c r="K291" s="141">
        <v>49874.2</v>
      </c>
      <c r="L291" s="141">
        <f>L292+L293+L294+L295+L296+L297+L298+L299+L300+L301+L302</f>
        <v>45699.600000000006</v>
      </c>
      <c r="M291" s="143">
        <f t="shared" si="67"/>
        <v>-4174.599999999991</v>
      </c>
      <c r="N291" s="244">
        <f t="shared" si="68"/>
        <v>91.62974042691413</v>
      </c>
    </row>
    <row r="292" spans="1:14" s="133" customFormat="1" ht="22.5" customHeight="1">
      <c r="A292" s="136" t="s">
        <v>226</v>
      </c>
      <c r="B292" s="132" t="s">
        <v>227</v>
      </c>
      <c r="C292" s="141"/>
      <c r="D292" s="141">
        <f aca="true" t="shared" si="69" ref="D292:D330">H292+L292</f>
        <v>13799.9</v>
      </c>
      <c r="E292" s="143">
        <f t="shared" si="62"/>
        <v>13799.9</v>
      </c>
      <c r="F292" s="244"/>
      <c r="G292" s="142"/>
      <c r="H292" s="142">
        <v>8188.9</v>
      </c>
      <c r="I292" s="143">
        <f t="shared" si="64"/>
        <v>8188.9</v>
      </c>
      <c r="J292" s="244"/>
      <c r="K292" s="141"/>
      <c r="L292" s="141">
        <v>5611</v>
      </c>
      <c r="M292" s="143">
        <f t="shared" si="67"/>
        <v>5611</v>
      </c>
      <c r="N292" s="244"/>
    </row>
    <row r="293" spans="1:14" s="133" customFormat="1" ht="22.5" customHeight="1">
      <c r="A293" s="136" t="s">
        <v>228</v>
      </c>
      <c r="B293" s="132" t="s">
        <v>229</v>
      </c>
      <c r="C293" s="141"/>
      <c r="D293" s="141">
        <f t="shared" si="69"/>
        <v>42085.4</v>
      </c>
      <c r="E293" s="143">
        <f t="shared" si="62"/>
        <v>42085.4</v>
      </c>
      <c r="F293" s="244"/>
      <c r="G293" s="142"/>
      <c r="H293" s="142">
        <v>31243.8</v>
      </c>
      <c r="I293" s="143">
        <f t="shared" si="64"/>
        <v>31243.8</v>
      </c>
      <c r="J293" s="244"/>
      <c r="K293" s="141"/>
      <c r="L293" s="141">
        <v>10841.6</v>
      </c>
      <c r="M293" s="143">
        <f t="shared" si="67"/>
        <v>10841.6</v>
      </c>
      <c r="N293" s="244"/>
    </row>
    <row r="294" spans="1:14" s="133" customFormat="1" ht="22.5" customHeight="1">
      <c r="A294" s="136" t="s">
        <v>230</v>
      </c>
      <c r="B294" s="132" t="s">
        <v>231</v>
      </c>
      <c r="C294" s="141"/>
      <c r="D294" s="141">
        <f t="shared" si="69"/>
        <v>58513.8</v>
      </c>
      <c r="E294" s="143">
        <f t="shared" si="62"/>
        <v>58513.8</v>
      </c>
      <c r="F294" s="244"/>
      <c r="G294" s="142"/>
      <c r="H294" s="142">
        <v>30237.6</v>
      </c>
      <c r="I294" s="143">
        <f t="shared" si="64"/>
        <v>30237.6</v>
      </c>
      <c r="J294" s="244"/>
      <c r="K294" s="141"/>
      <c r="L294" s="141">
        <v>28276.2</v>
      </c>
      <c r="M294" s="143">
        <f t="shared" si="67"/>
        <v>28276.2</v>
      </c>
      <c r="N294" s="244"/>
    </row>
    <row r="295" spans="1:14" s="133" customFormat="1" ht="22.5" customHeight="1">
      <c r="A295" s="136" t="s">
        <v>232</v>
      </c>
      <c r="B295" s="132" t="s">
        <v>32</v>
      </c>
      <c r="C295" s="141"/>
      <c r="D295" s="141">
        <f t="shared" si="69"/>
        <v>473.79999999999995</v>
      </c>
      <c r="E295" s="143">
        <f t="shared" si="62"/>
        <v>473.79999999999995</v>
      </c>
      <c r="F295" s="244"/>
      <c r="G295" s="142"/>
      <c r="H295" s="142">
        <v>415.9</v>
      </c>
      <c r="I295" s="143">
        <f t="shared" si="64"/>
        <v>415.9</v>
      </c>
      <c r="J295" s="244"/>
      <c r="K295" s="141"/>
      <c r="L295" s="141">
        <v>57.9</v>
      </c>
      <c r="M295" s="143">
        <f t="shared" si="67"/>
        <v>57.9</v>
      </c>
      <c r="N295" s="244"/>
    </row>
    <row r="296" spans="1:14" s="133" customFormat="1" ht="22.5" customHeight="1">
      <c r="A296" s="136" t="s">
        <v>364</v>
      </c>
      <c r="B296" s="132" t="s">
        <v>365</v>
      </c>
      <c r="C296" s="141"/>
      <c r="D296" s="141">
        <f t="shared" si="69"/>
        <v>1061.9</v>
      </c>
      <c r="E296" s="143">
        <f t="shared" si="62"/>
        <v>1061.9</v>
      </c>
      <c r="F296" s="244"/>
      <c r="G296" s="142"/>
      <c r="H296" s="142">
        <v>1061.9</v>
      </c>
      <c r="I296" s="143">
        <f t="shared" si="64"/>
        <v>1061.9</v>
      </c>
      <c r="J296" s="244"/>
      <c r="K296" s="141"/>
      <c r="L296" s="141"/>
      <c r="M296" s="143"/>
      <c r="N296" s="244"/>
    </row>
    <row r="297" spans="1:14" s="133" customFormat="1" ht="22.5" customHeight="1">
      <c r="A297" s="136" t="s">
        <v>233</v>
      </c>
      <c r="B297" s="132" t="s">
        <v>33</v>
      </c>
      <c r="C297" s="141"/>
      <c r="D297" s="141">
        <f t="shared" si="69"/>
        <v>5470.099999999999</v>
      </c>
      <c r="E297" s="143">
        <f t="shared" si="62"/>
        <v>5470.099999999999</v>
      </c>
      <c r="F297" s="244"/>
      <c r="G297" s="142"/>
      <c r="H297" s="142">
        <v>4557.2</v>
      </c>
      <c r="I297" s="143">
        <f t="shared" si="64"/>
        <v>4557.2</v>
      </c>
      <c r="J297" s="244"/>
      <c r="K297" s="141"/>
      <c r="L297" s="141">
        <v>912.9</v>
      </c>
      <c r="M297" s="143">
        <f t="shared" si="67"/>
        <v>912.9</v>
      </c>
      <c r="N297" s="244"/>
    </row>
    <row r="298" spans="1:14" s="133" customFormat="1" ht="22.5" customHeight="1">
      <c r="A298" s="136" t="s">
        <v>366</v>
      </c>
      <c r="B298" s="132" t="s">
        <v>367</v>
      </c>
      <c r="C298" s="141"/>
      <c r="D298" s="141">
        <f t="shared" si="69"/>
        <v>84.5</v>
      </c>
      <c r="E298" s="143">
        <f t="shared" si="62"/>
        <v>84.5</v>
      </c>
      <c r="F298" s="244"/>
      <c r="G298" s="142"/>
      <c r="H298" s="142">
        <v>84.5</v>
      </c>
      <c r="I298" s="143">
        <f t="shared" si="64"/>
        <v>84.5</v>
      </c>
      <c r="J298" s="244"/>
      <c r="K298" s="141"/>
      <c r="L298" s="141"/>
      <c r="M298" s="143"/>
      <c r="N298" s="244"/>
    </row>
    <row r="299" spans="1:14" s="133" customFormat="1" ht="22.5" customHeight="1">
      <c r="A299" s="136" t="s">
        <v>368</v>
      </c>
      <c r="B299" s="132" t="s">
        <v>369</v>
      </c>
      <c r="C299" s="141"/>
      <c r="D299" s="141">
        <f t="shared" si="69"/>
        <v>0.8</v>
      </c>
      <c r="E299" s="143">
        <f t="shared" si="62"/>
        <v>0.8</v>
      </c>
      <c r="F299" s="244"/>
      <c r="G299" s="142"/>
      <c r="H299" s="142">
        <v>0.8</v>
      </c>
      <c r="I299" s="143">
        <f t="shared" si="64"/>
        <v>0.8</v>
      </c>
      <c r="J299" s="244"/>
      <c r="K299" s="141"/>
      <c r="L299" s="141"/>
      <c r="M299" s="143"/>
      <c r="N299" s="244"/>
    </row>
    <row r="300" spans="1:14" s="133" customFormat="1" ht="22.5" customHeight="1" hidden="1">
      <c r="A300" s="136" t="s">
        <v>370</v>
      </c>
      <c r="B300" s="132" t="s">
        <v>371</v>
      </c>
      <c r="C300" s="141"/>
      <c r="D300" s="141">
        <f t="shared" si="69"/>
        <v>0</v>
      </c>
      <c r="E300" s="143">
        <f t="shared" si="62"/>
        <v>0</v>
      </c>
      <c r="F300" s="244"/>
      <c r="G300" s="142"/>
      <c r="H300" s="259"/>
      <c r="I300" s="143">
        <f t="shared" si="64"/>
        <v>0</v>
      </c>
      <c r="J300" s="244"/>
      <c r="K300" s="141"/>
      <c r="L300" s="141"/>
      <c r="M300" s="143"/>
      <c r="N300" s="244"/>
    </row>
    <row r="301" spans="1:14" s="133" customFormat="1" ht="22.5" customHeight="1" hidden="1">
      <c r="A301" s="136" t="s">
        <v>372</v>
      </c>
      <c r="B301" s="132" t="s">
        <v>373</v>
      </c>
      <c r="C301" s="141"/>
      <c r="D301" s="141">
        <f t="shared" si="69"/>
        <v>0</v>
      </c>
      <c r="E301" s="143">
        <f t="shared" si="62"/>
        <v>0</v>
      </c>
      <c r="F301" s="244"/>
      <c r="G301" s="142"/>
      <c r="H301" s="142"/>
      <c r="I301" s="143">
        <f t="shared" si="64"/>
        <v>0</v>
      </c>
      <c r="J301" s="244"/>
      <c r="K301" s="141"/>
      <c r="L301" s="141"/>
      <c r="M301" s="143"/>
      <c r="N301" s="244"/>
    </row>
    <row r="302" spans="1:14" s="133" customFormat="1" ht="22.5" customHeight="1">
      <c r="A302" s="136" t="s">
        <v>234</v>
      </c>
      <c r="B302" s="132" t="s">
        <v>235</v>
      </c>
      <c r="C302" s="141"/>
      <c r="D302" s="141">
        <f t="shared" si="69"/>
        <v>244.2</v>
      </c>
      <c r="E302" s="143">
        <f t="shared" si="62"/>
        <v>244.2</v>
      </c>
      <c r="F302" s="244"/>
      <c r="G302" s="142"/>
      <c r="H302" s="142">
        <v>244.2</v>
      </c>
      <c r="I302" s="143">
        <f t="shared" si="64"/>
        <v>244.2</v>
      </c>
      <c r="J302" s="244"/>
      <c r="K302" s="141"/>
      <c r="L302" s="141"/>
      <c r="M302" s="143"/>
      <c r="N302" s="244"/>
    </row>
    <row r="303" spans="1:14" s="133" customFormat="1" ht="22.5" customHeight="1">
      <c r="A303" s="136" t="s">
        <v>195</v>
      </c>
      <c r="B303" s="132" t="s">
        <v>11</v>
      </c>
      <c r="C303" s="141">
        <f aca="true" t="shared" si="70" ref="C303:C330">G303+K303</f>
        <v>30</v>
      </c>
      <c r="D303" s="141">
        <f t="shared" si="69"/>
        <v>30</v>
      </c>
      <c r="E303" s="143">
        <f t="shared" si="62"/>
        <v>0</v>
      </c>
      <c r="F303" s="244">
        <f t="shared" si="63"/>
        <v>100</v>
      </c>
      <c r="G303" s="142">
        <v>30</v>
      </c>
      <c r="H303" s="142">
        <v>30</v>
      </c>
      <c r="I303" s="143">
        <f t="shared" si="64"/>
        <v>0</v>
      </c>
      <c r="J303" s="244">
        <f t="shared" si="65"/>
        <v>100</v>
      </c>
      <c r="K303" s="141"/>
      <c r="L303" s="141"/>
      <c r="M303" s="143"/>
      <c r="N303" s="244"/>
    </row>
    <row r="304" spans="1:14" s="133" customFormat="1" ht="22.5" customHeight="1">
      <c r="A304" s="136" t="s">
        <v>196</v>
      </c>
      <c r="B304" s="132" t="s">
        <v>197</v>
      </c>
      <c r="C304" s="141">
        <f t="shared" si="70"/>
        <v>37391.2</v>
      </c>
      <c r="D304" s="141">
        <f t="shared" si="69"/>
        <v>35188.5</v>
      </c>
      <c r="E304" s="143">
        <f t="shared" si="62"/>
        <v>-2202.699999999997</v>
      </c>
      <c r="F304" s="244">
        <f t="shared" si="63"/>
        <v>94.10904169965126</v>
      </c>
      <c r="G304" s="142">
        <v>14745.5</v>
      </c>
      <c r="H304" s="142">
        <v>13867.9</v>
      </c>
      <c r="I304" s="143">
        <f t="shared" si="64"/>
        <v>-877.6000000000004</v>
      </c>
      <c r="J304" s="244">
        <f t="shared" si="65"/>
        <v>94.04835373503781</v>
      </c>
      <c r="K304" s="141">
        <v>22645.7</v>
      </c>
      <c r="L304" s="141">
        <v>21320.6</v>
      </c>
      <c r="M304" s="143">
        <f t="shared" si="67"/>
        <v>-1325.1000000000022</v>
      </c>
      <c r="N304" s="244">
        <f t="shared" si="68"/>
        <v>94.14855800438934</v>
      </c>
    </row>
    <row r="305" spans="1:14" s="133" customFormat="1" ht="22.5" customHeight="1">
      <c r="A305" s="136" t="s">
        <v>198</v>
      </c>
      <c r="B305" s="132" t="s">
        <v>35</v>
      </c>
      <c r="C305" s="141">
        <f t="shared" si="70"/>
        <v>134655.8</v>
      </c>
      <c r="D305" s="141">
        <f t="shared" si="69"/>
        <v>129857.5</v>
      </c>
      <c r="E305" s="143">
        <f t="shared" si="62"/>
        <v>-4798.299999999988</v>
      </c>
      <c r="F305" s="244">
        <f t="shared" si="63"/>
        <v>96.43661840039567</v>
      </c>
      <c r="G305" s="141">
        <v>115613.8</v>
      </c>
      <c r="H305" s="257">
        <v>114431.9</v>
      </c>
      <c r="I305" s="143">
        <f t="shared" si="64"/>
        <v>-1181.9000000000087</v>
      </c>
      <c r="J305" s="244">
        <f t="shared" si="65"/>
        <v>98.97771719293024</v>
      </c>
      <c r="K305" s="141">
        <v>19042</v>
      </c>
      <c r="L305" s="141">
        <v>15425.6</v>
      </c>
      <c r="M305" s="143">
        <f t="shared" si="67"/>
        <v>-3616.3999999999996</v>
      </c>
      <c r="N305" s="244">
        <f t="shared" si="68"/>
        <v>81.0082974477471</v>
      </c>
    </row>
    <row r="306" spans="1:14" s="133" customFormat="1" ht="22.5" customHeight="1">
      <c r="A306" s="136" t="s">
        <v>34</v>
      </c>
      <c r="B306" s="132" t="s">
        <v>374</v>
      </c>
      <c r="C306" s="141"/>
      <c r="D306" s="141">
        <f t="shared" si="69"/>
        <v>30753.7</v>
      </c>
      <c r="E306" s="143">
        <f t="shared" si="62"/>
        <v>30753.7</v>
      </c>
      <c r="F306" s="244"/>
      <c r="G306" s="142"/>
      <c r="H306" s="142">
        <v>30245.2</v>
      </c>
      <c r="I306" s="143">
        <f t="shared" si="64"/>
        <v>30245.2</v>
      </c>
      <c r="J306" s="244"/>
      <c r="K306" s="141"/>
      <c r="L306" s="141">
        <v>508.5</v>
      </c>
      <c r="M306" s="143">
        <f t="shared" si="67"/>
        <v>508.5</v>
      </c>
      <c r="N306" s="244"/>
    </row>
    <row r="307" spans="1:14" s="133" customFormat="1" ht="30.75" customHeight="1">
      <c r="A307" s="136" t="s">
        <v>237</v>
      </c>
      <c r="B307" s="132" t="s">
        <v>238</v>
      </c>
      <c r="C307" s="141"/>
      <c r="D307" s="141">
        <f t="shared" si="69"/>
        <v>706.3</v>
      </c>
      <c r="E307" s="143">
        <f t="shared" si="62"/>
        <v>706.3</v>
      </c>
      <c r="F307" s="244"/>
      <c r="G307" s="142"/>
      <c r="H307" s="142">
        <v>706.3</v>
      </c>
      <c r="I307" s="143">
        <f t="shared" si="64"/>
        <v>706.3</v>
      </c>
      <c r="J307" s="244"/>
      <c r="K307" s="141"/>
      <c r="L307" s="141"/>
      <c r="M307" s="143"/>
      <c r="N307" s="244"/>
    </row>
    <row r="308" spans="1:14" s="133" customFormat="1" ht="22.5" customHeight="1">
      <c r="A308" s="136" t="s">
        <v>375</v>
      </c>
      <c r="B308" s="132" t="s">
        <v>376</v>
      </c>
      <c r="C308" s="141"/>
      <c r="D308" s="141">
        <f t="shared" si="69"/>
        <v>4775.2</v>
      </c>
      <c r="E308" s="143">
        <f t="shared" si="62"/>
        <v>4775.2</v>
      </c>
      <c r="F308" s="244"/>
      <c r="G308" s="142"/>
      <c r="H308" s="142">
        <v>4332.8</v>
      </c>
      <c r="I308" s="143">
        <f t="shared" si="64"/>
        <v>4332.8</v>
      </c>
      <c r="J308" s="244"/>
      <c r="K308" s="141"/>
      <c r="L308" s="141">
        <v>442.4</v>
      </c>
      <c r="M308" s="143">
        <f t="shared" si="67"/>
        <v>442.4</v>
      </c>
      <c r="N308" s="244"/>
    </row>
    <row r="309" spans="1:14" s="133" customFormat="1" ht="24.75" customHeight="1">
      <c r="A309" s="136" t="s">
        <v>377</v>
      </c>
      <c r="B309" s="132" t="s">
        <v>383</v>
      </c>
      <c r="C309" s="141">
        <f t="shared" si="70"/>
        <v>3454959.9</v>
      </c>
      <c r="D309" s="141">
        <f t="shared" si="69"/>
        <v>3454954.8</v>
      </c>
      <c r="E309" s="143">
        <f t="shared" si="62"/>
        <v>-5.100000000093132</v>
      </c>
      <c r="F309" s="244">
        <f t="shared" si="63"/>
        <v>99.99985238613044</v>
      </c>
      <c r="G309" s="142">
        <v>3454959.9</v>
      </c>
      <c r="H309" s="142">
        <v>3454954.8</v>
      </c>
      <c r="I309" s="143">
        <f t="shared" si="64"/>
        <v>-5.100000000093132</v>
      </c>
      <c r="J309" s="244">
        <f t="shared" si="65"/>
        <v>99.99985238613044</v>
      </c>
      <c r="K309" s="141"/>
      <c r="L309" s="141"/>
      <c r="M309" s="143"/>
      <c r="N309" s="244"/>
    </row>
    <row r="310" spans="1:14" s="133" customFormat="1" ht="24" customHeight="1">
      <c r="A310" s="136" t="s">
        <v>378</v>
      </c>
      <c r="B310" s="132" t="s">
        <v>379</v>
      </c>
      <c r="C310" s="141">
        <f t="shared" si="70"/>
        <v>418676.4</v>
      </c>
      <c r="D310" s="141">
        <f t="shared" si="69"/>
        <v>418624</v>
      </c>
      <c r="E310" s="143">
        <f t="shared" si="62"/>
        <v>-52.40000000002328</v>
      </c>
      <c r="F310" s="244">
        <f t="shared" si="63"/>
        <v>99.98748436740165</v>
      </c>
      <c r="G310" s="142">
        <v>383738.2</v>
      </c>
      <c r="H310" s="142">
        <v>383689.6</v>
      </c>
      <c r="I310" s="143">
        <f t="shared" si="64"/>
        <v>-48.600000000034925</v>
      </c>
      <c r="J310" s="244">
        <f t="shared" si="65"/>
        <v>99.98733511545109</v>
      </c>
      <c r="K310" s="141">
        <v>34938.2</v>
      </c>
      <c r="L310" s="141">
        <v>34934.4</v>
      </c>
      <c r="M310" s="143">
        <f t="shared" si="67"/>
        <v>-3.7999999999956344</v>
      </c>
      <c r="N310" s="244">
        <f t="shared" si="68"/>
        <v>99.98912365262093</v>
      </c>
    </row>
    <row r="311" spans="1:14" s="133" customFormat="1" ht="22.5" customHeight="1">
      <c r="A311" s="136" t="s">
        <v>380</v>
      </c>
      <c r="B311" s="132" t="s">
        <v>236</v>
      </c>
      <c r="C311" s="141">
        <f t="shared" si="70"/>
        <v>181610.5</v>
      </c>
      <c r="D311" s="141">
        <f t="shared" si="69"/>
        <v>180966.8</v>
      </c>
      <c r="E311" s="143">
        <f t="shared" si="62"/>
        <v>-643.7000000000116</v>
      </c>
      <c r="F311" s="244">
        <f t="shared" si="63"/>
        <v>99.64556014107113</v>
      </c>
      <c r="G311" s="142">
        <v>131766.8</v>
      </c>
      <c r="H311" s="142">
        <v>131221.3</v>
      </c>
      <c r="I311" s="143">
        <f t="shared" si="64"/>
        <v>-545.5</v>
      </c>
      <c r="J311" s="244">
        <f t="shared" si="65"/>
        <v>99.58601104375305</v>
      </c>
      <c r="K311" s="141">
        <v>49843.7</v>
      </c>
      <c r="L311" s="141">
        <v>49745.5</v>
      </c>
      <c r="M311" s="143">
        <f t="shared" si="67"/>
        <v>-98.19999999999709</v>
      </c>
      <c r="N311" s="244">
        <f t="shared" si="68"/>
        <v>99.80298412838535</v>
      </c>
    </row>
    <row r="312" spans="1:14" s="133" customFormat="1" ht="30.75" customHeight="1" hidden="1">
      <c r="A312" s="136" t="s">
        <v>199</v>
      </c>
      <c r="B312" s="132" t="s">
        <v>200</v>
      </c>
      <c r="C312" s="141">
        <f t="shared" si="70"/>
        <v>0</v>
      </c>
      <c r="D312" s="141">
        <f t="shared" si="69"/>
        <v>0</v>
      </c>
      <c r="E312" s="143">
        <f t="shared" si="62"/>
        <v>0</v>
      </c>
      <c r="F312" s="244" t="e">
        <f t="shared" si="63"/>
        <v>#DIV/0!</v>
      </c>
      <c r="G312" s="142"/>
      <c r="H312" s="142"/>
      <c r="I312" s="143">
        <f t="shared" si="64"/>
        <v>0</v>
      </c>
      <c r="J312" s="244" t="e">
        <f t="shared" si="65"/>
        <v>#DIV/0!</v>
      </c>
      <c r="K312" s="141"/>
      <c r="L312" s="141"/>
      <c r="M312" s="143">
        <f t="shared" si="67"/>
        <v>0</v>
      </c>
      <c r="N312" s="244" t="e">
        <f t="shared" si="68"/>
        <v>#DIV/0!</v>
      </c>
    </row>
    <row r="313" spans="1:14" s="133" customFormat="1" ht="23.25" customHeight="1" hidden="1">
      <c r="A313" s="136" t="s">
        <v>201</v>
      </c>
      <c r="B313" s="132" t="s">
        <v>202</v>
      </c>
      <c r="C313" s="141">
        <f t="shared" si="70"/>
        <v>0</v>
      </c>
      <c r="D313" s="141">
        <f t="shared" si="69"/>
        <v>0</v>
      </c>
      <c r="E313" s="143">
        <f t="shared" si="62"/>
        <v>0</v>
      </c>
      <c r="F313" s="244" t="e">
        <f t="shared" si="63"/>
        <v>#DIV/0!</v>
      </c>
      <c r="G313" s="142"/>
      <c r="H313" s="142"/>
      <c r="I313" s="143">
        <f t="shared" si="64"/>
        <v>0</v>
      </c>
      <c r="J313" s="244" t="e">
        <f t="shared" si="65"/>
        <v>#DIV/0!</v>
      </c>
      <c r="K313" s="141"/>
      <c r="L313" s="141"/>
      <c r="M313" s="143">
        <f t="shared" si="67"/>
        <v>0</v>
      </c>
      <c r="N313" s="244" t="e">
        <f t="shared" si="68"/>
        <v>#DIV/0!</v>
      </c>
    </row>
    <row r="314" spans="1:14" s="133" customFormat="1" ht="23.25" customHeight="1" hidden="1">
      <c r="A314" s="136" t="s">
        <v>381</v>
      </c>
      <c r="B314" s="132" t="s">
        <v>382</v>
      </c>
      <c r="C314" s="141">
        <f t="shared" si="70"/>
        <v>0</v>
      </c>
      <c r="D314" s="141">
        <f t="shared" si="69"/>
        <v>0</v>
      </c>
      <c r="E314" s="143">
        <f t="shared" si="62"/>
        <v>0</v>
      </c>
      <c r="F314" s="244" t="e">
        <f t="shared" si="63"/>
        <v>#DIV/0!</v>
      </c>
      <c r="G314" s="142"/>
      <c r="H314" s="142"/>
      <c r="I314" s="143">
        <f t="shared" si="64"/>
        <v>0</v>
      </c>
      <c r="J314" s="244" t="e">
        <f t="shared" si="65"/>
        <v>#DIV/0!</v>
      </c>
      <c r="K314" s="141"/>
      <c r="L314" s="141"/>
      <c r="M314" s="143">
        <f t="shared" si="67"/>
        <v>0</v>
      </c>
      <c r="N314" s="244" t="e">
        <f t="shared" si="68"/>
        <v>#DIV/0!</v>
      </c>
    </row>
    <row r="315" spans="1:14" s="133" customFormat="1" ht="23.25" customHeight="1" hidden="1">
      <c r="A315" s="136" t="s">
        <v>384</v>
      </c>
      <c r="B315" s="132" t="s">
        <v>385</v>
      </c>
      <c r="C315" s="141">
        <f t="shared" si="70"/>
        <v>0</v>
      </c>
      <c r="D315" s="141">
        <f t="shared" si="69"/>
        <v>0</v>
      </c>
      <c r="E315" s="143">
        <f t="shared" si="62"/>
        <v>0</v>
      </c>
      <c r="F315" s="244" t="e">
        <f t="shared" si="63"/>
        <v>#DIV/0!</v>
      </c>
      <c r="G315" s="142"/>
      <c r="H315" s="142"/>
      <c r="I315" s="143">
        <f t="shared" si="64"/>
        <v>0</v>
      </c>
      <c r="J315" s="244" t="e">
        <f t="shared" si="65"/>
        <v>#DIV/0!</v>
      </c>
      <c r="K315" s="141"/>
      <c r="L315" s="141"/>
      <c r="M315" s="143">
        <f t="shared" si="67"/>
        <v>0</v>
      </c>
      <c r="N315" s="244" t="e">
        <f t="shared" si="68"/>
        <v>#DIV/0!</v>
      </c>
    </row>
    <row r="316" spans="1:14" s="133" customFormat="1" ht="23.25" customHeight="1" hidden="1">
      <c r="A316" s="136" t="s">
        <v>218</v>
      </c>
      <c r="B316" s="132" t="s">
        <v>219</v>
      </c>
      <c r="C316" s="141">
        <f t="shared" si="70"/>
        <v>0</v>
      </c>
      <c r="D316" s="141">
        <f t="shared" si="69"/>
        <v>0</v>
      </c>
      <c r="E316" s="143">
        <f t="shared" si="62"/>
        <v>0</v>
      </c>
      <c r="F316" s="244" t="e">
        <f t="shared" si="63"/>
        <v>#DIV/0!</v>
      </c>
      <c r="G316" s="142"/>
      <c r="H316" s="142"/>
      <c r="I316" s="143">
        <f t="shared" si="64"/>
        <v>0</v>
      </c>
      <c r="J316" s="244" t="e">
        <f t="shared" si="65"/>
        <v>#DIV/0!</v>
      </c>
      <c r="K316" s="141"/>
      <c r="L316" s="141"/>
      <c r="M316" s="143">
        <f t="shared" si="67"/>
        <v>0</v>
      </c>
      <c r="N316" s="244" t="e">
        <f t="shared" si="68"/>
        <v>#DIV/0!</v>
      </c>
    </row>
    <row r="317" spans="1:14" s="133" customFormat="1" ht="23.25" customHeight="1" hidden="1">
      <c r="A317" s="136" t="s">
        <v>220</v>
      </c>
      <c r="B317" s="132" t="s">
        <v>221</v>
      </c>
      <c r="C317" s="141">
        <f t="shared" si="70"/>
        <v>0</v>
      </c>
      <c r="D317" s="141">
        <f t="shared" si="69"/>
        <v>0</v>
      </c>
      <c r="E317" s="143">
        <f t="shared" si="62"/>
        <v>0</v>
      </c>
      <c r="F317" s="244" t="e">
        <f t="shared" si="63"/>
        <v>#DIV/0!</v>
      </c>
      <c r="G317" s="142"/>
      <c r="H317" s="142"/>
      <c r="I317" s="143">
        <f t="shared" si="64"/>
        <v>0</v>
      </c>
      <c r="J317" s="244" t="e">
        <f t="shared" si="65"/>
        <v>#DIV/0!</v>
      </c>
      <c r="K317" s="141"/>
      <c r="L317" s="141"/>
      <c r="M317" s="143">
        <f t="shared" si="67"/>
        <v>0</v>
      </c>
      <c r="N317" s="244" t="e">
        <f t="shared" si="68"/>
        <v>#DIV/0!</v>
      </c>
    </row>
    <row r="318" spans="1:14" s="133" customFormat="1" ht="23.25" customHeight="1" hidden="1">
      <c r="A318" s="136" t="s">
        <v>222</v>
      </c>
      <c r="B318" s="132" t="s">
        <v>223</v>
      </c>
      <c r="C318" s="141">
        <f t="shared" si="70"/>
        <v>0</v>
      </c>
      <c r="D318" s="141">
        <f t="shared" si="69"/>
        <v>0</v>
      </c>
      <c r="E318" s="143">
        <f t="shared" si="62"/>
        <v>0</v>
      </c>
      <c r="F318" s="244" t="e">
        <f t="shared" si="63"/>
        <v>#DIV/0!</v>
      </c>
      <c r="G318" s="142"/>
      <c r="H318" s="142"/>
      <c r="I318" s="143">
        <f t="shared" si="64"/>
        <v>0</v>
      </c>
      <c r="J318" s="244" t="e">
        <f t="shared" si="65"/>
        <v>#DIV/0!</v>
      </c>
      <c r="K318" s="141"/>
      <c r="L318" s="141"/>
      <c r="M318" s="143">
        <f t="shared" si="67"/>
        <v>0</v>
      </c>
      <c r="N318" s="244" t="e">
        <f t="shared" si="68"/>
        <v>#DIV/0!</v>
      </c>
    </row>
    <row r="319" spans="1:14" s="133" customFormat="1" ht="23.25" customHeight="1" hidden="1">
      <c r="A319" s="136" t="s">
        <v>386</v>
      </c>
      <c r="B319" s="132" t="s">
        <v>387</v>
      </c>
      <c r="C319" s="141">
        <f t="shared" si="70"/>
        <v>0</v>
      </c>
      <c r="D319" s="141">
        <f t="shared" si="69"/>
        <v>0</v>
      </c>
      <c r="E319" s="143">
        <f t="shared" si="62"/>
        <v>0</v>
      </c>
      <c r="F319" s="244" t="e">
        <f t="shared" si="63"/>
        <v>#DIV/0!</v>
      </c>
      <c r="G319" s="142"/>
      <c r="H319" s="142"/>
      <c r="I319" s="143">
        <f t="shared" si="64"/>
        <v>0</v>
      </c>
      <c r="J319" s="244" t="e">
        <f t="shared" si="65"/>
        <v>#DIV/0!</v>
      </c>
      <c r="K319" s="141"/>
      <c r="L319" s="141"/>
      <c r="M319" s="143">
        <f t="shared" si="67"/>
        <v>0</v>
      </c>
      <c r="N319" s="244" t="e">
        <f t="shared" si="68"/>
        <v>#DIV/0!</v>
      </c>
    </row>
    <row r="320" spans="1:14" s="133" customFormat="1" ht="22.5" customHeight="1" hidden="1">
      <c r="A320" s="136" t="s">
        <v>203</v>
      </c>
      <c r="B320" s="132" t="s">
        <v>204</v>
      </c>
      <c r="C320" s="141">
        <f t="shared" si="70"/>
        <v>0</v>
      </c>
      <c r="D320" s="141">
        <f t="shared" si="69"/>
        <v>0</v>
      </c>
      <c r="E320" s="143">
        <f t="shared" si="62"/>
        <v>0</v>
      </c>
      <c r="F320" s="244" t="e">
        <f t="shared" si="63"/>
        <v>#DIV/0!</v>
      </c>
      <c r="G320" s="142"/>
      <c r="H320" s="142"/>
      <c r="I320" s="143">
        <f t="shared" si="64"/>
        <v>0</v>
      </c>
      <c r="J320" s="244" t="e">
        <f t="shared" si="65"/>
        <v>#DIV/0!</v>
      </c>
      <c r="K320" s="141"/>
      <c r="L320" s="141"/>
      <c r="M320" s="143">
        <f t="shared" si="67"/>
        <v>0</v>
      </c>
      <c r="N320" s="244" t="e">
        <f t="shared" si="68"/>
        <v>#DIV/0!</v>
      </c>
    </row>
    <row r="321" spans="1:14" s="133" customFormat="1" ht="22.5" customHeight="1" hidden="1">
      <c r="A321" s="136" t="s">
        <v>388</v>
      </c>
      <c r="B321" s="132" t="s">
        <v>389</v>
      </c>
      <c r="C321" s="141">
        <f t="shared" si="70"/>
        <v>0</v>
      </c>
      <c r="D321" s="141">
        <f t="shared" si="69"/>
        <v>0</v>
      </c>
      <c r="E321" s="143">
        <f t="shared" si="62"/>
        <v>0</v>
      </c>
      <c r="F321" s="244" t="e">
        <f t="shared" si="63"/>
        <v>#DIV/0!</v>
      </c>
      <c r="G321" s="142"/>
      <c r="H321" s="142"/>
      <c r="I321" s="143">
        <f t="shared" si="64"/>
        <v>0</v>
      </c>
      <c r="J321" s="244" t="e">
        <f t="shared" si="65"/>
        <v>#DIV/0!</v>
      </c>
      <c r="K321" s="141"/>
      <c r="L321" s="141"/>
      <c r="M321" s="143">
        <f t="shared" si="67"/>
        <v>0</v>
      </c>
      <c r="N321" s="244" t="e">
        <f t="shared" si="68"/>
        <v>#DIV/0!</v>
      </c>
    </row>
    <row r="322" spans="1:14" s="133" customFormat="1" ht="22.5" customHeight="1" hidden="1">
      <c r="A322" s="136" t="s">
        <v>205</v>
      </c>
      <c r="B322" s="132" t="s">
        <v>206</v>
      </c>
      <c r="C322" s="141">
        <f t="shared" si="70"/>
        <v>0</v>
      </c>
      <c r="D322" s="141">
        <f t="shared" si="69"/>
        <v>0</v>
      </c>
      <c r="E322" s="143">
        <f t="shared" si="62"/>
        <v>0</v>
      </c>
      <c r="F322" s="244" t="e">
        <f t="shared" si="63"/>
        <v>#DIV/0!</v>
      </c>
      <c r="G322" s="142"/>
      <c r="H322" s="142"/>
      <c r="I322" s="143">
        <f t="shared" si="64"/>
        <v>0</v>
      </c>
      <c r="J322" s="244" t="e">
        <f t="shared" si="65"/>
        <v>#DIV/0!</v>
      </c>
      <c r="K322" s="141"/>
      <c r="L322" s="141"/>
      <c r="M322" s="143">
        <f t="shared" si="67"/>
        <v>0</v>
      </c>
      <c r="N322" s="244" t="e">
        <f t="shared" si="68"/>
        <v>#DIV/0!</v>
      </c>
    </row>
    <row r="323" spans="1:14" s="133" customFormat="1" ht="22.5" customHeight="1" hidden="1">
      <c r="A323" s="136" t="s">
        <v>390</v>
      </c>
      <c r="B323" s="132" t="s">
        <v>391</v>
      </c>
      <c r="C323" s="141">
        <f t="shared" si="70"/>
        <v>0</v>
      </c>
      <c r="D323" s="141">
        <f t="shared" si="69"/>
        <v>0</v>
      </c>
      <c r="E323" s="143">
        <f t="shared" si="62"/>
        <v>0</v>
      </c>
      <c r="F323" s="244" t="e">
        <f t="shared" si="63"/>
        <v>#DIV/0!</v>
      </c>
      <c r="G323" s="142"/>
      <c r="H323" s="142"/>
      <c r="I323" s="143">
        <f t="shared" si="64"/>
        <v>0</v>
      </c>
      <c r="J323" s="244" t="e">
        <f t="shared" si="65"/>
        <v>#DIV/0!</v>
      </c>
      <c r="K323" s="141"/>
      <c r="L323" s="141"/>
      <c r="M323" s="143">
        <f t="shared" si="67"/>
        <v>0</v>
      </c>
      <c r="N323" s="244" t="e">
        <f t="shared" si="68"/>
        <v>#DIV/0!</v>
      </c>
    </row>
    <row r="324" spans="1:14" s="133" customFormat="1" ht="22.5" customHeight="1" hidden="1">
      <c r="A324" s="136" t="s">
        <v>207</v>
      </c>
      <c r="B324" s="132" t="s">
        <v>208</v>
      </c>
      <c r="C324" s="141"/>
      <c r="D324" s="141"/>
      <c r="E324" s="143"/>
      <c r="F324" s="244"/>
      <c r="G324" s="142"/>
      <c r="H324" s="142"/>
      <c r="I324" s="143">
        <f t="shared" si="64"/>
        <v>0</v>
      </c>
      <c r="J324" s="244" t="e">
        <f t="shared" si="65"/>
        <v>#DIV/0!</v>
      </c>
      <c r="K324" s="141"/>
      <c r="L324" s="141"/>
      <c r="M324" s="143">
        <f t="shared" si="67"/>
        <v>0</v>
      </c>
      <c r="N324" s="244" t="e">
        <f t="shared" si="68"/>
        <v>#DIV/0!</v>
      </c>
    </row>
    <row r="325" spans="1:14" s="133" customFormat="1" ht="22.5" customHeight="1" hidden="1">
      <c r="A325" s="136" t="s">
        <v>392</v>
      </c>
      <c r="B325" s="132" t="s">
        <v>393</v>
      </c>
      <c r="C325" s="141">
        <f t="shared" si="70"/>
        <v>0</v>
      </c>
      <c r="D325" s="141">
        <f t="shared" si="69"/>
        <v>0</v>
      </c>
      <c r="E325" s="143">
        <f t="shared" si="62"/>
        <v>0</v>
      </c>
      <c r="F325" s="244" t="e">
        <f t="shared" si="63"/>
        <v>#DIV/0!</v>
      </c>
      <c r="G325" s="142"/>
      <c r="H325" s="142"/>
      <c r="I325" s="143">
        <f t="shared" si="64"/>
        <v>0</v>
      </c>
      <c r="J325" s="244" t="e">
        <f t="shared" si="65"/>
        <v>#DIV/0!</v>
      </c>
      <c r="K325" s="141"/>
      <c r="L325" s="141"/>
      <c r="M325" s="143">
        <f t="shared" si="67"/>
        <v>0</v>
      </c>
      <c r="N325" s="244" t="e">
        <f t="shared" si="68"/>
        <v>#DIV/0!</v>
      </c>
    </row>
    <row r="326" spans="1:14" s="133" customFormat="1" ht="22.5" customHeight="1">
      <c r="A326" s="136" t="s">
        <v>209</v>
      </c>
      <c r="B326" s="132" t="s">
        <v>210</v>
      </c>
      <c r="C326" s="141">
        <f t="shared" si="70"/>
        <v>259400</v>
      </c>
      <c r="D326" s="141">
        <f t="shared" si="69"/>
        <v>259400</v>
      </c>
      <c r="E326" s="143">
        <f t="shared" si="62"/>
        <v>0</v>
      </c>
      <c r="F326" s="244">
        <f t="shared" si="63"/>
        <v>100</v>
      </c>
      <c r="G326" s="142">
        <v>259400</v>
      </c>
      <c r="H326" s="142">
        <v>259400</v>
      </c>
      <c r="I326" s="143">
        <f t="shared" si="64"/>
        <v>0</v>
      </c>
      <c r="J326" s="244">
        <f t="shared" si="65"/>
        <v>100</v>
      </c>
      <c r="K326" s="141"/>
      <c r="L326" s="141"/>
      <c r="M326" s="143"/>
      <c r="N326" s="244"/>
    </row>
    <row r="327" spans="1:14" s="133" customFormat="1" ht="22.5" customHeight="1" hidden="1">
      <c r="A327" s="136" t="s">
        <v>211</v>
      </c>
      <c r="B327" s="132" t="s">
        <v>212</v>
      </c>
      <c r="C327" s="141">
        <f t="shared" si="70"/>
        <v>0</v>
      </c>
      <c r="D327" s="141">
        <f t="shared" si="69"/>
        <v>0</v>
      </c>
      <c r="E327" s="143">
        <f t="shared" si="62"/>
        <v>0</v>
      </c>
      <c r="F327" s="244" t="e">
        <f t="shared" si="63"/>
        <v>#DIV/0!</v>
      </c>
      <c r="G327" s="142"/>
      <c r="H327" s="142"/>
      <c r="I327" s="143">
        <f t="shared" si="64"/>
        <v>0</v>
      </c>
      <c r="J327" s="244" t="e">
        <f t="shared" si="65"/>
        <v>#DIV/0!</v>
      </c>
      <c r="K327" s="141"/>
      <c r="L327" s="141"/>
      <c r="M327" s="143"/>
      <c r="N327" s="244"/>
    </row>
    <row r="328" spans="1:14" s="133" customFormat="1" ht="22.5" customHeight="1">
      <c r="A328" s="136" t="s">
        <v>213</v>
      </c>
      <c r="B328" s="132" t="s">
        <v>261</v>
      </c>
      <c r="C328" s="141">
        <f t="shared" si="70"/>
        <v>276247.39999999997</v>
      </c>
      <c r="D328" s="141">
        <f t="shared" si="69"/>
        <v>242942.6</v>
      </c>
      <c r="E328" s="143">
        <f t="shared" si="62"/>
        <v>-33304.79999999996</v>
      </c>
      <c r="F328" s="244">
        <f t="shared" si="63"/>
        <v>87.94385033126105</v>
      </c>
      <c r="G328" s="142">
        <f>1972.8+274274.6</f>
        <v>276247.39999999997</v>
      </c>
      <c r="H328" s="142">
        <f>1968.4+240974.2</f>
        <v>242942.6</v>
      </c>
      <c r="I328" s="143">
        <f t="shared" si="64"/>
        <v>-33304.79999999996</v>
      </c>
      <c r="J328" s="244">
        <f t="shared" si="65"/>
        <v>87.94385033126105</v>
      </c>
      <c r="K328" s="141"/>
      <c r="L328" s="141"/>
      <c r="M328" s="143"/>
      <c r="N328" s="244"/>
    </row>
    <row r="329" spans="1:14" s="133" customFormat="1" ht="22.5" customHeight="1">
      <c r="A329" s="136" t="s">
        <v>262</v>
      </c>
      <c r="B329" s="132" t="s">
        <v>263</v>
      </c>
      <c r="C329" s="141"/>
      <c r="D329" s="141">
        <f t="shared" si="69"/>
        <v>243.5</v>
      </c>
      <c r="E329" s="143">
        <f t="shared" si="62"/>
        <v>243.5</v>
      </c>
      <c r="F329" s="244"/>
      <c r="G329" s="142"/>
      <c r="H329" s="142">
        <v>243.5</v>
      </c>
      <c r="I329" s="143">
        <f t="shared" si="64"/>
        <v>243.5</v>
      </c>
      <c r="J329" s="244"/>
      <c r="K329" s="141"/>
      <c r="L329" s="141"/>
      <c r="M329" s="143"/>
      <c r="N329" s="244"/>
    </row>
    <row r="330" spans="1:14" s="133" customFormat="1" ht="22.5" customHeight="1" hidden="1">
      <c r="A330" s="136" t="s">
        <v>214</v>
      </c>
      <c r="B330" s="132" t="s">
        <v>215</v>
      </c>
      <c r="C330" s="141">
        <f t="shared" si="70"/>
        <v>0</v>
      </c>
      <c r="D330" s="141">
        <f t="shared" si="69"/>
        <v>0</v>
      </c>
      <c r="E330" s="143">
        <f>D330-C330</f>
        <v>0</v>
      </c>
      <c r="F330" s="244" t="e">
        <f>D330/C330*100</f>
        <v>#DIV/0!</v>
      </c>
      <c r="G330" s="142"/>
      <c r="H330" s="259"/>
      <c r="I330" s="138">
        <f>H330-G330</f>
        <v>0</v>
      </c>
      <c r="J330" s="146" t="e">
        <f>H330/G330*100</f>
        <v>#DIV/0!</v>
      </c>
      <c r="K330" s="141"/>
      <c r="L330" s="141"/>
      <c r="M330" s="143">
        <f>L330-K330</f>
        <v>0</v>
      </c>
      <c r="N330" s="244" t="e">
        <f>L330/K330*100</f>
        <v>#DIV/0!</v>
      </c>
    </row>
    <row r="331" spans="1:14" s="131" customFormat="1" ht="22.5" customHeight="1">
      <c r="A331" s="135" t="s">
        <v>216</v>
      </c>
      <c r="B331" s="130" t="s">
        <v>260</v>
      </c>
      <c r="C331" s="139">
        <f>G331+K331</f>
        <v>399116.5</v>
      </c>
      <c r="D331" s="139">
        <f>H331+L331</f>
        <v>311145.1</v>
      </c>
      <c r="E331" s="138">
        <f t="shared" si="62"/>
        <v>-87971.40000000002</v>
      </c>
      <c r="F331" s="146">
        <f>D331/C331*100</f>
        <v>77.95846576125015</v>
      </c>
      <c r="G331" s="140">
        <v>354369.9</v>
      </c>
      <c r="H331" s="140">
        <v>270931</v>
      </c>
      <c r="I331" s="138">
        <f t="shared" si="64"/>
        <v>-83438.90000000002</v>
      </c>
      <c r="J331" s="146">
        <f>H331/G331*100</f>
        <v>76.45429253443929</v>
      </c>
      <c r="K331" s="139">
        <v>44746.6</v>
      </c>
      <c r="L331" s="139">
        <v>40214.1</v>
      </c>
      <c r="M331" s="138">
        <f>L331-K331</f>
        <v>-4532.5</v>
      </c>
      <c r="N331" s="146">
        <f>L331/K331*100</f>
        <v>89.87073878238793</v>
      </c>
    </row>
    <row r="332" spans="1:14" s="260" customFormat="1" ht="22.5" customHeight="1">
      <c r="A332" s="255" t="s">
        <v>216</v>
      </c>
      <c r="B332" s="256" t="s">
        <v>224</v>
      </c>
      <c r="C332" s="141">
        <f>G332+K332</f>
        <v>139584.7</v>
      </c>
      <c r="D332" s="141">
        <f>H332+L332</f>
        <v>124094.1</v>
      </c>
      <c r="E332" s="143">
        <f>D332-C332</f>
        <v>-15490.600000000006</v>
      </c>
      <c r="F332" s="244">
        <f>D332/C332*100</f>
        <v>88.90236537385545</v>
      </c>
      <c r="G332" s="259">
        <v>139584.7</v>
      </c>
      <c r="H332" s="259">
        <v>124094.1</v>
      </c>
      <c r="I332" s="143">
        <f>H332-G332</f>
        <v>-15490.600000000006</v>
      </c>
      <c r="J332" s="244">
        <f>H332/G332*100</f>
        <v>88.90236537385545</v>
      </c>
      <c r="K332" s="141"/>
      <c r="L332" s="141"/>
      <c r="M332" s="143"/>
      <c r="N332" s="244"/>
    </row>
    <row r="333" spans="1:14" s="133" customFormat="1" ht="15.75" customHeight="1">
      <c r="A333" s="136" t="s">
        <v>216</v>
      </c>
      <c r="B333" s="132"/>
      <c r="C333" s="141"/>
      <c r="D333" s="142"/>
      <c r="E333" s="138"/>
      <c r="F333" s="146"/>
      <c r="G333" s="142"/>
      <c r="H333" s="142"/>
      <c r="I333" s="138"/>
      <c r="J333" s="146"/>
      <c r="K333" s="141"/>
      <c r="L333" s="141"/>
      <c r="M333" s="138"/>
      <c r="N333" s="146"/>
    </row>
    <row r="334" spans="1:14" s="131" customFormat="1" ht="22.5" customHeight="1">
      <c r="A334" s="134"/>
      <c r="B334" s="130" t="s">
        <v>7</v>
      </c>
      <c r="C334" s="139">
        <f>C335+C379</f>
        <v>1611044.9</v>
      </c>
      <c r="D334" s="139">
        <f>D335+D379</f>
        <v>1560123.2999999998</v>
      </c>
      <c r="E334" s="138">
        <f aca="true" t="shared" si="71" ref="E334:E371">D334-C334</f>
        <v>-50921.60000000009</v>
      </c>
      <c r="F334" s="146">
        <f aca="true" t="shared" si="72" ref="F334:F379">D334/C334*100</f>
        <v>96.83921906832019</v>
      </c>
      <c r="G334" s="139">
        <f>G335+G379</f>
        <v>1114231.4</v>
      </c>
      <c r="H334" s="139">
        <f>H335+H379</f>
        <v>1077459.4999999998</v>
      </c>
      <c r="I334" s="138">
        <f aca="true" t="shared" si="73" ref="I334:I356">H334-G334</f>
        <v>-36771.90000000014</v>
      </c>
      <c r="J334" s="146">
        <f aca="true" t="shared" si="74" ref="J334:J379">H334/G334*100</f>
        <v>96.69979682855822</v>
      </c>
      <c r="K334" s="139">
        <f>K335+K379</f>
        <v>496813.50000000006</v>
      </c>
      <c r="L334" s="139">
        <f>L335+L379</f>
        <v>482663.80000000005</v>
      </c>
      <c r="M334" s="138">
        <f aca="true" t="shared" si="75" ref="M334:M378">L334-K334</f>
        <v>-14149.700000000012</v>
      </c>
      <c r="N334" s="146">
        <f aca="true" t="shared" si="76" ref="N334:N378">L334/K334*100</f>
        <v>97.15190911680138</v>
      </c>
    </row>
    <row r="335" spans="1:14" s="131" customFormat="1" ht="22.5" customHeight="1">
      <c r="A335" s="135"/>
      <c r="B335" s="130" t="s">
        <v>187</v>
      </c>
      <c r="C335" s="139">
        <f>C336+C337+C338+C339+C351+C352+C353+C357+C358+C359+C360+C361+C362+C363+C364+C365+C366+C367+C368+C369+C370+C371+C372+C373+C374+C375+C376+C378</f>
        <v>1488981.5999999999</v>
      </c>
      <c r="D335" s="139">
        <f>D336+D337+D338+D339+D351+D352+D353+D357+D358+D359+D360+D361+D362+D363+D364+D365+D366+D367+D368+D369+D370+D371+D372+D373+D374+D375+D376+D378</f>
        <v>1466897.5999999999</v>
      </c>
      <c r="E335" s="138">
        <f t="shared" si="71"/>
        <v>-22084</v>
      </c>
      <c r="F335" s="146">
        <f t="shared" si="72"/>
        <v>98.51683862312335</v>
      </c>
      <c r="G335" s="139">
        <f>G336+G337+G338+G339+G351+G352+G353+G357+G358+G359+G360+G361+G362+G363+G364+G365+G366+G367+G368+G369+G370+G371+G372+G373+G374+G375+G376+G378</f>
        <v>1005072</v>
      </c>
      <c r="H335" s="139">
        <f>H336+H337+H338+H339+H351+H352+H353+H357+H358+H359+H360+H361+H362+H363+H364+H365+H366+H367+H368+H369+H370+H371+H372+H373+H374+H375+H376+H378</f>
        <v>995347.1999999998</v>
      </c>
      <c r="I335" s="138">
        <f t="shared" si="73"/>
        <v>-9724.800000000163</v>
      </c>
      <c r="J335" s="146">
        <f t="shared" si="74"/>
        <v>99.0324275275801</v>
      </c>
      <c r="K335" s="139">
        <f>K336+K337+K338+K339+K351+K352+K353+K357+K358+K359+K360+K361+K362+K363+K364+K365+K366+K367+K368+K369+K370+K371+K372+K373+K374+K375+K376+K378</f>
        <v>483909.60000000003</v>
      </c>
      <c r="L335" s="139">
        <f>L336+L337+L338+L339+L351+L352+L353+L357+L358+L359+L360+L361+L362+L363+L364+L365+L366+L367+L368+L369+L370+L371+L372+L373+L374+L375+L376+L378</f>
        <v>471550.4</v>
      </c>
      <c r="M335" s="138">
        <f t="shared" si="75"/>
        <v>-12359.200000000012</v>
      </c>
      <c r="N335" s="146">
        <f t="shared" si="76"/>
        <v>97.44596924714864</v>
      </c>
    </row>
    <row r="336" spans="1:14" s="133" customFormat="1" ht="22.5" customHeight="1">
      <c r="A336" s="136" t="s">
        <v>188</v>
      </c>
      <c r="B336" s="132" t="s">
        <v>189</v>
      </c>
      <c r="C336" s="141">
        <f aca="true" t="shared" si="77" ref="C336:D339">G336+K336</f>
        <v>624004.4</v>
      </c>
      <c r="D336" s="141">
        <f t="shared" si="77"/>
        <v>620697.7</v>
      </c>
      <c r="E336" s="143">
        <f t="shared" si="71"/>
        <v>-3306.70000000007</v>
      </c>
      <c r="F336" s="244">
        <f t="shared" si="72"/>
        <v>99.47008386479325</v>
      </c>
      <c r="G336" s="142">
        <v>382266.5</v>
      </c>
      <c r="H336" s="142">
        <v>382082.5</v>
      </c>
      <c r="I336" s="143">
        <f t="shared" si="73"/>
        <v>-184</v>
      </c>
      <c r="J336" s="244">
        <f t="shared" si="74"/>
        <v>99.9518660410996</v>
      </c>
      <c r="K336" s="141">
        <v>241737.9</v>
      </c>
      <c r="L336" s="141">
        <v>238615.2</v>
      </c>
      <c r="M336" s="143">
        <f t="shared" si="75"/>
        <v>-3122.6999999999825</v>
      </c>
      <c r="N336" s="244">
        <f t="shared" si="76"/>
        <v>98.70822903648953</v>
      </c>
    </row>
    <row r="337" spans="1:14" s="133" customFormat="1" ht="22.5" customHeight="1">
      <c r="A337" s="136" t="s">
        <v>190</v>
      </c>
      <c r="B337" s="132" t="s">
        <v>191</v>
      </c>
      <c r="C337" s="141">
        <f t="shared" si="77"/>
        <v>107042.2</v>
      </c>
      <c r="D337" s="141">
        <f t="shared" si="77"/>
        <v>106334.29999999999</v>
      </c>
      <c r="E337" s="143">
        <f t="shared" si="71"/>
        <v>-707.9000000000087</v>
      </c>
      <c r="F337" s="244">
        <f t="shared" si="72"/>
        <v>99.33867203775706</v>
      </c>
      <c r="G337" s="142">
        <v>65806.4</v>
      </c>
      <c r="H337" s="142">
        <v>65742.2</v>
      </c>
      <c r="I337" s="143">
        <f t="shared" si="73"/>
        <v>-64.19999999999709</v>
      </c>
      <c r="J337" s="244">
        <f t="shared" si="74"/>
        <v>99.9024410999538</v>
      </c>
      <c r="K337" s="141">
        <v>41235.8</v>
      </c>
      <c r="L337" s="141">
        <v>40592.1</v>
      </c>
      <c r="M337" s="143">
        <f t="shared" si="75"/>
        <v>-643.7000000000044</v>
      </c>
      <c r="N337" s="244">
        <f t="shared" si="76"/>
        <v>98.43897778144233</v>
      </c>
    </row>
    <row r="338" spans="1:14" s="133" customFormat="1" ht="22.5" customHeight="1">
      <c r="A338" s="136" t="s">
        <v>192</v>
      </c>
      <c r="B338" s="132" t="s">
        <v>193</v>
      </c>
      <c r="C338" s="141">
        <f t="shared" si="77"/>
        <v>71603.5</v>
      </c>
      <c r="D338" s="141">
        <f t="shared" si="77"/>
        <v>70191.9</v>
      </c>
      <c r="E338" s="143">
        <f t="shared" si="71"/>
        <v>-1411.6000000000058</v>
      </c>
      <c r="F338" s="244">
        <f t="shared" si="72"/>
        <v>98.02858798801734</v>
      </c>
      <c r="G338" s="142">
        <v>57075</v>
      </c>
      <c r="H338" s="142">
        <v>56420.2</v>
      </c>
      <c r="I338" s="143">
        <f t="shared" si="73"/>
        <v>-654.8000000000029</v>
      </c>
      <c r="J338" s="244">
        <f t="shared" si="74"/>
        <v>98.85273762593079</v>
      </c>
      <c r="K338" s="141">
        <v>14528.5</v>
      </c>
      <c r="L338" s="141">
        <v>13771.7</v>
      </c>
      <c r="M338" s="143">
        <f t="shared" si="75"/>
        <v>-756.7999999999993</v>
      </c>
      <c r="N338" s="244">
        <f t="shared" si="76"/>
        <v>94.79092817565476</v>
      </c>
    </row>
    <row r="339" spans="1:14" s="133" customFormat="1" ht="22.5" customHeight="1">
      <c r="A339" s="136" t="s">
        <v>194</v>
      </c>
      <c r="B339" s="132" t="s">
        <v>363</v>
      </c>
      <c r="C339" s="141">
        <f t="shared" si="77"/>
        <v>291800.80000000005</v>
      </c>
      <c r="D339" s="141">
        <f>D340+D341+D342+D343+D344+D345+D346+D347+D348+D349+D350</f>
        <v>288572.7</v>
      </c>
      <c r="E339" s="143">
        <f t="shared" si="71"/>
        <v>-3228.100000000035</v>
      </c>
      <c r="F339" s="244">
        <f t="shared" si="72"/>
        <v>98.89373161416965</v>
      </c>
      <c r="G339" s="141">
        <v>272045.4</v>
      </c>
      <c r="H339" s="141">
        <f>H340+H341+H342+H343+H344+H345+H346+H347+H348+H349+H350</f>
        <v>271194.8</v>
      </c>
      <c r="I339" s="143">
        <f t="shared" si="73"/>
        <v>-850.6000000000349</v>
      </c>
      <c r="J339" s="244">
        <f t="shared" si="74"/>
        <v>99.68733159979914</v>
      </c>
      <c r="K339" s="141">
        <v>19755.4</v>
      </c>
      <c r="L339" s="141">
        <f>L340+L341+L342+L343+L344+L345+L346+L347+L348+L349+L350</f>
        <v>17377.9</v>
      </c>
      <c r="M339" s="143">
        <f t="shared" si="75"/>
        <v>-2377.5</v>
      </c>
      <c r="N339" s="244">
        <f t="shared" si="76"/>
        <v>87.96531581238548</v>
      </c>
    </row>
    <row r="340" spans="1:14" s="133" customFormat="1" ht="22.5" customHeight="1">
      <c r="A340" s="136" t="s">
        <v>226</v>
      </c>
      <c r="B340" s="132" t="s">
        <v>227</v>
      </c>
      <c r="C340" s="141"/>
      <c r="D340" s="141">
        <f aca="true" t="shared" si="78" ref="D340:D378">H340+L340</f>
        <v>5571</v>
      </c>
      <c r="E340" s="143">
        <f t="shared" si="71"/>
        <v>5571</v>
      </c>
      <c r="F340" s="244"/>
      <c r="G340" s="142"/>
      <c r="H340" s="142">
        <v>2579.2</v>
      </c>
      <c r="I340" s="143">
        <f t="shared" si="73"/>
        <v>2579.2</v>
      </c>
      <c r="J340" s="244"/>
      <c r="K340" s="141"/>
      <c r="L340" s="141">
        <v>2991.8</v>
      </c>
      <c r="M340" s="143">
        <f t="shared" si="75"/>
        <v>2991.8</v>
      </c>
      <c r="N340" s="244"/>
    </row>
    <row r="341" spans="1:14" s="133" customFormat="1" ht="22.5" customHeight="1">
      <c r="A341" s="136" t="s">
        <v>228</v>
      </c>
      <c r="B341" s="132" t="s">
        <v>229</v>
      </c>
      <c r="C341" s="141"/>
      <c r="D341" s="141">
        <f t="shared" si="78"/>
        <v>24123.9</v>
      </c>
      <c r="E341" s="143">
        <f t="shared" si="71"/>
        <v>24123.9</v>
      </c>
      <c r="F341" s="244"/>
      <c r="G341" s="142"/>
      <c r="H341" s="142">
        <v>17932.8</v>
      </c>
      <c r="I341" s="143">
        <f t="shared" si="73"/>
        <v>17932.8</v>
      </c>
      <c r="J341" s="244"/>
      <c r="K341" s="141"/>
      <c r="L341" s="141">
        <v>6191.1</v>
      </c>
      <c r="M341" s="143">
        <f t="shared" si="75"/>
        <v>6191.1</v>
      </c>
      <c r="N341" s="244"/>
    </row>
    <row r="342" spans="1:14" s="133" customFormat="1" ht="22.5" customHeight="1">
      <c r="A342" s="136" t="s">
        <v>230</v>
      </c>
      <c r="B342" s="132" t="s">
        <v>231</v>
      </c>
      <c r="C342" s="141"/>
      <c r="D342" s="141">
        <f t="shared" si="78"/>
        <v>20138.8</v>
      </c>
      <c r="E342" s="143">
        <f t="shared" si="71"/>
        <v>20138.8</v>
      </c>
      <c r="F342" s="244"/>
      <c r="G342" s="142"/>
      <c r="H342" s="142">
        <v>13823.6</v>
      </c>
      <c r="I342" s="143">
        <f t="shared" si="73"/>
        <v>13823.6</v>
      </c>
      <c r="J342" s="244"/>
      <c r="K342" s="141"/>
      <c r="L342" s="141">
        <v>6315.2</v>
      </c>
      <c r="M342" s="143">
        <f t="shared" si="75"/>
        <v>6315.2</v>
      </c>
      <c r="N342" s="244"/>
    </row>
    <row r="343" spans="1:14" s="133" customFormat="1" ht="22.5" customHeight="1">
      <c r="A343" s="136" t="s">
        <v>232</v>
      </c>
      <c r="B343" s="132" t="s">
        <v>32</v>
      </c>
      <c r="C343" s="141"/>
      <c r="D343" s="141">
        <f t="shared" si="78"/>
        <v>276.5</v>
      </c>
      <c r="E343" s="143">
        <f t="shared" si="71"/>
        <v>276.5</v>
      </c>
      <c r="F343" s="244"/>
      <c r="G343" s="142"/>
      <c r="H343" s="142">
        <v>176.5</v>
      </c>
      <c r="I343" s="143">
        <f t="shared" si="73"/>
        <v>176.5</v>
      </c>
      <c r="J343" s="244"/>
      <c r="K343" s="141"/>
      <c r="L343" s="141">
        <v>100</v>
      </c>
      <c r="M343" s="143">
        <f t="shared" si="75"/>
        <v>100</v>
      </c>
      <c r="N343" s="244"/>
    </row>
    <row r="344" spans="1:14" s="133" customFormat="1" ht="22.5" customHeight="1">
      <c r="A344" s="136" t="s">
        <v>364</v>
      </c>
      <c r="B344" s="132" t="s">
        <v>365</v>
      </c>
      <c r="C344" s="141"/>
      <c r="D344" s="141">
        <f t="shared" si="78"/>
        <v>754.9</v>
      </c>
      <c r="E344" s="143">
        <f t="shared" si="71"/>
        <v>754.9</v>
      </c>
      <c r="F344" s="244"/>
      <c r="G344" s="142"/>
      <c r="H344" s="142">
        <v>754.9</v>
      </c>
      <c r="I344" s="143">
        <f t="shared" si="73"/>
        <v>754.9</v>
      </c>
      <c r="J344" s="244"/>
      <c r="K344" s="141"/>
      <c r="L344" s="141"/>
      <c r="M344" s="143"/>
      <c r="N344" s="244"/>
    </row>
    <row r="345" spans="1:14" s="133" customFormat="1" ht="22.5" customHeight="1">
      <c r="A345" s="136" t="s">
        <v>233</v>
      </c>
      <c r="B345" s="132" t="s">
        <v>33</v>
      </c>
      <c r="C345" s="141"/>
      <c r="D345" s="141">
        <f t="shared" si="78"/>
        <v>18421.7</v>
      </c>
      <c r="E345" s="143">
        <f t="shared" si="71"/>
        <v>18421.7</v>
      </c>
      <c r="F345" s="244"/>
      <c r="G345" s="142"/>
      <c r="H345" s="142">
        <v>16703</v>
      </c>
      <c r="I345" s="143">
        <f t="shared" si="73"/>
        <v>16703</v>
      </c>
      <c r="J345" s="244"/>
      <c r="K345" s="141"/>
      <c r="L345" s="141">
        <v>1718.7</v>
      </c>
      <c r="M345" s="143">
        <f t="shared" si="75"/>
        <v>1718.7</v>
      </c>
      <c r="N345" s="244"/>
    </row>
    <row r="346" spans="1:14" s="133" customFormat="1" ht="22.5" customHeight="1">
      <c r="A346" s="136" t="s">
        <v>366</v>
      </c>
      <c r="B346" s="132" t="s">
        <v>367</v>
      </c>
      <c r="C346" s="141"/>
      <c r="D346" s="141">
        <f t="shared" si="78"/>
        <v>4535.5</v>
      </c>
      <c r="E346" s="143">
        <f t="shared" si="71"/>
        <v>4535.5</v>
      </c>
      <c r="F346" s="244"/>
      <c r="G346" s="142"/>
      <c r="H346" s="142">
        <v>4504.5</v>
      </c>
      <c r="I346" s="143">
        <f t="shared" si="73"/>
        <v>4504.5</v>
      </c>
      <c r="J346" s="244"/>
      <c r="K346" s="141"/>
      <c r="L346" s="141">
        <v>31</v>
      </c>
      <c r="M346" s="143">
        <f t="shared" si="75"/>
        <v>31</v>
      </c>
      <c r="N346" s="244"/>
    </row>
    <row r="347" spans="1:14" s="133" customFormat="1" ht="22.5" customHeight="1">
      <c r="A347" s="136" t="s">
        <v>368</v>
      </c>
      <c r="B347" s="132" t="s">
        <v>369</v>
      </c>
      <c r="C347" s="141"/>
      <c r="D347" s="141">
        <f t="shared" si="78"/>
        <v>45.9</v>
      </c>
      <c r="E347" s="143">
        <f t="shared" si="71"/>
        <v>45.9</v>
      </c>
      <c r="F347" s="244"/>
      <c r="G347" s="142"/>
      <c r="H347" s="142">
        <v>45.9</v>
      </c>
      <c r="I347" s="143">
        <f t="shared" si="73"/>
        <v>45.9</v>
      </c>
      <c r="J347" s="244"/>
      <c r="K347" s="141"/>
      <c r="L347" s="141"/>
      <c r="M347" s="143"/>
      <c r="N347" s="244"/>
    </row>
    <row r="348" spans="1:14" s="133" customFormat="1" ht="22.5" customHeight="1" hidden="1">
      <c r="A348" s="136" t="s">
        <v>370</v>
      </c>
      <c r="B348" s="132" t="s">
        <v>371</v>
      </c>
      <c r="C348" s="141"/>
      <c r="D348" s="141">
        <f t="shared" si="78"/>
        <v>0</v>
      </c>
      <c r="E348" s="143">
        <f t="shared" si="71"/>
        <v>0</v>
      </c>
      <c r="F348" s="244"/>
      <c r="G348" s="142"/>
      <c r="H348" s="142"/>
      <c r="I348" s="143">
        <f t="shared" si="73"/>
        <v>0</v>
      </c>
      <c r="J348" s="244"/>
      <c r="K348" s="141"/>
      <c r="L348" s="141"/>
      <c r="M348" s="143"/>
      <c r="N348" s="244"/>
    </row>
    <row r="349" spans="1:14" s="133" customFormat="1" ht="22.5" customHeight="1">
      <c r="A349" s="136" t="s">
        <v>372</v>
      </c>
      <c r="B349" s="132" t="s">
        <v>373</v>
      </c>
      <c r="C349" s="141"/>
      <c r="D349" s="141">
        <f t="shared" si="78"/>
        <v>213053.1</v>
      </c>
      <c r="E349" s="143">
        <f t="shared" si="71"/>
        <v>213053.1</v>
      </c>
      <c r="F349" s="244"/>
      <c r="G349" s="142"/>
      <c r="H349" s="142">
        <v>213053.1</v>
      </c>
      <c r="I349" s="143">
        <f t="shared" si="73"/>
        <v>213053.1</v>
      </c>
      <c r="J349" s="244"/>
      <c r="K349" s="141"/>
      <c r="L349" s="141"/>
      <c r="M349" s="143"/>
      <c r="N349" s="244"/>
    </row>
    <row r="350" spans="1:14" s="133" customFormat="1" ht="22.5" customHeight="1">
      <c r="A350" s="136" t="s">
        <v>234</v>
      </c>
      <c r="B350" s="132" t="s">
        <v>235</v>
      </c>
      <c r="C350" s="141"/>
      <c r="D350" s="141">
        <f t="shared" si="78"/>
        <v>1651.3999999999999</v>
      </c>
      <c r="E350" s="143">
        <f t="shared" si="71"/>
        <v>1651.3999999999999</v>
      </c>
      <c r="F350" s="244"/>
      <c r="G350" s="142"/>
      <c r="H350" s="142">
        <v>1621.3</v>
      </c>
      <c r="I350" s="143">
        <f t="shared" si="73"/>
        <v>1621.3</v>
      </c>
      <c r="J350" s="244"/>
      <c r="K350" s="141"/>
      <c r="L350" s="141">
        <v>30.1</v>
      </c>
      <c r="M350" s="143">
        <f t="shared" si="75"/>
        <v>30.1</v>
      </c>
      <c r="N350" s="244"/>
    </row>
    <row r="351" spans="1:14" s="133" customFormat="1" ht="22.5" customHeight="1">
      <c r="A351" s="136" t="s">
        <v>195</v>
      </c>
      <c r="B351" s="132" t="s">
        <v>11</v>
      </c>
      <c r="C351" s="141">
        <f aca="true" t="shared" si="79" ref="C351:C378">G351+K351</f>
        <v>21470.2</v>
      </c>
      <c r="D351" s="141">
        <f t="shared" si="78"/>
        <v>20617.899999999998</v>
      </c>
      <c r="E351" s="143">
        <f t="shared" si="71"/>
        <v>-852.3000000000029</v>
      </c>
      <c r="F351" s="244">
        <f t="shared" si="72"/>
        <v>96.03031178098014</v>
      </c>
      <c r="G351" s="142">
        <v>18785</v>
      </c>
      <c r="H351" s="142">
        <v>18042.1</v>
      </c>
      <c r="I351" s="143">
        <f t="shared" si="73"/>
        <v>-742.9000000000015</v>
      </c>
      <c r="J351" s="244">
        <f t="shared" si="74"/>
        <v>96.04524886877827</v>
      </c>
      <c r="K351" s="141">
        <v>2685.2</v>
      </c>
      <c r="L351" s="141">
        <v>2575.8</v>
      </c>
      <c r="M351" s="143">
        <f t="shared" si="75"/>
        <v>-109.39999999999964</v>
      </c>
      <c r="N351" s="244">
        <f t="shared" si="76"/>
        <v>95.92581558170716</v>
      </c>
    </row>
    <row r="352" spans="1:14" s="133" customFormat="1" ht="22.5" customHeight="1">
      <c r="A352" s="136" t="s">
        <v>196</v>
      </c>
      <c r="B352" s="132" t="s">
        <v>197</v>
      </c>
      <c r="C352" s="141">
        <f t="shared" si="79"/>
        <v>17530</v>
      </c>
      <c r="D352" s="141">
        <f t="shared" si="78"/>
        <v>16771.4</v>
      </c>
      <c r="E352" s="143">
        <f t="shared" si="71"/>
        <v>-758.5999999999985</v>
      </c>
      <c r="F352" s="244">
        <f t="shared" si="72"/>
        <v>95.67256132344552</v>
      </c>
      <c r="G352" s="142">
        <v>14266.4</v>
      </c>
      <c r="H352" s="142">
        <v>13942.7</v>
      </c>
      <c r="I352" s="143">
        <f t="shared" si="73"/>
        <v>-323.6999999999989</v>
      </c>
      <c r="J352" s="244">
        <f t="shared" si="74"/>
        <v>97.73103235574497</v>
      </c>
      <c r="K352" s="141">
        <v>3263.6</v>
      </c>
      <c r="L352" s="141">
        <v>2828.7</v>
      </c>
      <c r="M352" s="143">
        <f t="shared" si="75"/>
        <v>-434.9000000000001</v>
      </c>
      <c r="N352" s="244">
        <f t="shared" si="76"/>
        <v>86.67422478244883</v>
      </c>
    </row>
    <row r="353" spans="1:14" s="133" customFormat="1" ht="22.5" customHeight="1">
      <c r="A353" s="136" t="s">
        <v>198</v>
      </c>
      <c r="B353" s="132" t="s">
        <v>35</v>
      </c>
      <c r="C353" s="141">
        <f t="shared" si="79"/>
        <v>274941.8</v>
      </c>
      <c r="D353" s="141">
        <f t="shared" si="78"/>
        <v>264106.7</v>
      </c>
      <c r="E353" s="143">
        <f t="shared" si="71"/>
        <v>-10835.099999999977</v>
      </c>
      <c r="F353" s="244">
        <f t="shared" si="72"/>
        <v>96.05912960488367</v>
      </c>
      <c r="G353" s="141">
        <v>118188</v>
      </c>
      <c r="H353" s="257">
        <v>112334.6</v>
      </c>
      <c r="I353" s="143">
        <f t="shared" si="73"/>
        <v>-5853.399999999994</v>
      </c>
      <c r="J353" s="244">
        <f t="shared" si="74"/>
        <v>95.04738213693437</v>
      </c>
      <c r="K353" s="141">
        <v>156753.8</v>
      </c>
      <c r="L353" s="141">
        <v>151772.1</v>
      </c>
      <c r="M353" s="143">
        <f t="shared" si="75"/>
        <v>-4981.6999999999825</v>
      </c>
      <c r="N353" s="244">
        <f t="shared" si="76"/>
        <v>96.82195902108913</v>
      </c>
    </row>
    <row r="354" spans="1:14" s="133" customFormat="1" ht="22.5" customHeight="1">
      <c r="A354" s="136" t="s">
        <v>34</v>
      </c>
      <c r="B354" s="132" t="s">
        <v>374</v>
      </c>
      <c r="C354" s="141"/>
      <c r="D354" s="141">
        <f t="shared" si="78"/>
        <v>21138.699999999997</v>
      </c>
      <c r="E354" s="143">
        <f t="shared" si="71"/>
        <v>21138.699999999997</v>
      </c>
      <c r="F354" s="244"/>
      <c r="G354" s="142"/>
      <c r="H354" s="142">
        <v>10423.8</v>
      </c>
      <c r="I354" s="143">
        <f t="shared" si="73"/>
        <v>10423.8</v>
      </c>
      <c r="J354" s="244"/>
      <c r="K354" s="141"/>
      <c r="L354" s="141">
        <v>10714.9</v>
      </c>
      <c r="M354" s="143">
        <f t="shared" si="75"/>
        <v>10714.9</v>
      </c>
      <c r="N354" s="244"/>
    </row>
    <row r="355" spans="1:14" s="133" customFormat="1" ht="30.75" customHeight="1">
      <c r="A355" s="136" t="s">
        <v>237</v>
      </c>
      <c r="B355" s="132" t="s">
        <v>238</v>
      </c>
      <c r="C355" s="141"/>
      <c r="D355" s="141">
        <f t="shared" si="78"/>
        <v>9465.7</v>
      </c>
      <c r="E355" s="143">
        <f t="shared" si="71"/>
        <v>9465.7</v>
      </c>
      <c r="F355" s="244"/>
      <c r="G355" s="142"/>
      <c r="H355" s="142">
        <v>7824.1</v>
      </c>
      <c r="I355" s="143">
        <f t="shared" si="73"/>
        <v>7824.1</v>
      </c>
      <c r="J355" s="244"/>
      <c r="K355" s="141"/>
      <c r="L355" s="141">
        <v>1641.6</v>
      </c>
      <c r="M355" s="143">
        <f t="shared" si="75"/>
        <v>1641.6</v>
      </c>
      <c r="N355" s="244"/>
    </row>
    <row r="356" spans="1:14" s="133" customFormat="1" ht="22.5" customHeight="1">
      <c r="A356" s="136" t="s">
        <v>375</v>
      </c>
      <c r="B356" s="132" t="s">
        <v>376</v>
      </c>
      <c r="C356" s="141"/>
      <c r="D356" s="141">
        <f t="shared" si="78"/>
        <v>2211.5</v>
      </c>
      <c r="E356" s="143">
        <f t="shared" si="71"/>
        <v>2211.5</v>
      </c>
      <c r="F356" s="244"/>
      <c r="G356" s="142"/>
      <c r="H356" s="142">
        <v>114</v>
      </c>
      <c r="I356" s="143">
        <f t="shared" si="73"/>
        <v>114</v>
      </c>
      <c r="J356" s="244"/>
      <c r="K356" s="141"/>
      <c r="L356" s="141">
        <v>2097.5</v>
      </c>
      <c r="M356" s="143">
        <f t="shared" si="75"/>
        <v>2097.5</v>
      </c>
      <c r="N356" s="244"/>
    </row>
    <row r="357" spans="1:14" s="133" customFormat="1" ht="30.75" customHeight="1" hidden="1">
      <c r="A357" s="136" t="s">
        <v>377</v>
      </c>
      <c r="B357" s="132" t="s">
        <v>383</v>
      </c>
      <c r="C357" s="141">
        <f t="shared" si="79"/>
        <v>0</v>
      </c>
      <c r="D357" s="141">
        <f t="shared" si="78"/>
        <v>0</v>
      </c>
      <c r="E357" s="143">
        <f t="shared" si="71"/>
        <v>0</v>
      </c>
      <c r="F357" s="244" t="e">
        <f t="shared" si="72"/>
        <v>#DIV/0!</v>
      </c>
      <c r="G357" s="142"/>
      <c r="H357" s="142"/>
      <c r="I357" s="143">
        <f aca="true" t="shared" si="80" ref="I357:I374">H357-G357</f>
        <v>0</v>
      </c>
      <c r="J357" s="244" t="e">
        <f t="shared" si="74"/>
        <v>#DIV/0!</v>
      </c>
      <c r="K357" s="141"/>
      <c r="L357" s="141"/>
      <c r="M357" s="143">
        <f t="shared" si="75"/>
        <v>0</v>
      </c>
      <c r="N357" s="244" t="e">
        <f t="shared" si="76"/>
        <v>#DIV/0!</v>
      </c>
    </row>
    <row r="358" spans="1:14" s="133" customFormat="1" ht="23.25" customHeight="1">
      <c r="A358" s="136" t="s">
        <v>378</v>
      </c>
      <c r="B358" s="132" t="s">
        <v>379</v>
      </c>
      <c r="C358" s="141">
        <f t="shared" si="79"/>
        <v>2167.7</v>
      </c>
      <c r="D358" s="141">
        <f t="shared" si="78"/>
        <v>2167.7</v>
      </c>
      <c r="E358" s="143">
        <f t="shared" si="71"/>
        <v>0</v>
      </c>
      <c r="F358" s="244">
        <f t="shared" si="72"/>
        <v>100</v>
      </c>
      <c r="G358" s="142">
        <v>2130</v>
      </c>
      <c r="H358" s="142">
        <v>2130</v>
      </c>
      <c r="I358" s="143">
        <f t="shared" si="80"/>
        <v>0</v>
      </c>
      <c r="J358" s="244">
        <f t="shared" si="74"/>
        <v>100</v>
      </c>
      <c r="K358" s="141">
        <v>37.7</v>
      </c>
      <c r="L358" s="141">
        <v>37.7</v>
      </c>
      <c r="M358" s="143">
        <f t="shared" si="75"/>
        <v>0</v>
      </c>
      <c r="N358" s="244">
        <f t="shared" si="76"/>
        <v>100</v>
      </c>
    </row>
    <row r="359" spans="1:14" s="133" customFormat="1" ht="22.5" customHeight="1">
      <c r="A359" s="136" t="s">
        <v>380</v>
      </c>
      <c r="B359" s="132" t="s">
        <v>236</v>
      </c>
      <c r="C359" s="141">
        <f t="shared" si="79"/>
        <v>39539</v>
      </c>
      <c r="D359" s="141">
        <f t="shared" si="78"/>
        <v>39606.5</v>
      </c>
      <c r="E359" s="143">
        <f t="shared" si="71"/>
        <v>67.5</v>
      </c>
      <c r="F359" s="244">
        <f t="shared" si="72"/>
        <v>100.17071751941123</v>
      </c>
      <c r="G359" s="142">
        <v>38003.1</v>
      </c>
      <c r="H359" s="142">
        <v>38003.1</v>
      </c>
      <c r="I359" s="143">
        <f t="shared" si="80"/>
        <v>0</v>
      </c>
      <c r="J359" s="244">
        <f t="shared" si="74"/>
        <v>100</v>
      </c>
      <c r="K359" s="141">
        <v>1535.9</v>
      </c>
      <c r="L359" s="141">
        <v>1603.4</v>
      </c>
      <c r="M359" s="143">
        <f t="shared" si="75"/>
        <v>67.5</v>
      </c>
      <c r="N359" s="244">
        <f t="shared" si="76"/>
        <v>104.39481737092258</v>
      </c>
    </row>
    <row r="360" spans="1:14" s="133" customFormat="1" ht="30.75" customHeight="1" hidden="1">
      <c r="A360" s="136" t="s">
        <v>199</v>
      </c>
      <c r="B360" s="132" t="s">
        <v>200</v>
      </c>
      <c r="C360" s="141">
        <f t="shared" si="79"/>
        <v>0</v>
      </c>
      <c r="D360" s="141">
        <f t="shared" si="78"/>
        <v>0</v>
      </c>
      <c r="E360" s="143">
        <f t="shared" si="71"/>
        <v>0</v>
      </c>
      <c r="F360" s="244" t="e">
        <f t="shared" si="72"/>
        <v>#DIV/0!</v>
      </c>
      <c r="G360" s="142"/>
      <c r="H360" s="142"/>
      <c r="I360" s="143">
        <f t="shared" si="80"/>
        <v>0</v>
      </c>
      <c r="J360" s="244" t="e">
        <f t="shared" si="74"/>
        <v>#DIV/0!</v>
      </c>
      <c r="K360" s="141"/>
      <c r="L360" s="141"/>
      <c r="M360" s="143">
        <f t="shared" si="75"/>
        <v>0</v>
      </c>
      <c r="N360" s="244" t="e">
        <f t="shared" si="76"/>
        <v>#DIV/0!</v>
      </c>
    </row>
    <row r="361" spans="1:14" s="133" customFormat="1" ht="23.25" customHeight="1" hidden="1">
      <c r="A361" s="136" t="s">
        <v>201</v>
      </c>
      <c r="B361" s="132" t="s">
        <v>202</v>
      </c>
      <c r="C361" s="141">
        <f t="shared" si="79"/>
        <v>0</v>
      </c>
      <c r="D361" s="141">
        <f t="shared" si="78"/>
        <v>0</v>
      </c>
      <c r="E361" s="143">
        <f t="shared" si="71"/>
        <v>0</v>
      </c>
      <c r="F361" s="244" t="e">
        <f t="shared" si="72"/>
        <v>#DIV/0!</v>
      </c>
      <c r="G361" s="142"/>
      <c r="H361" s="142"/>
      <c r="I361" s="143">
        <f t="shared" si="80"/>
        <v>0</v>
      </c>
      <c r="J361" s="244" t="e">
        <f t="shared" si="74"/>
        <v>#DIV/0!</v>
      </c>
      <c r="K361" s="141"/>
      <c r="L361" s="141"/>
      <c r="M361" s="143">
        <f t="shared" si="75"/>
        <v>0</v>
      </c>
      <c r="N361" s="244" t="e">
        <f t="shared" si="76"/>
        <v>#DIV/0!</v>
      </c>
    </row>
    <row r="362" spans="1:14" s="133" customFormat="1" ht="23.25" customHeight="1" hidden="1">
      <c r="A362" s="136" t="s">
        <v>381</v>
      </c>
      <c r="B362" s="132" t="s">
        <v>382</v>
      </c>
      <c r="C362" s="141">
        <f t="shared" si="79"/>
        <v>0</v>
      </c>
      <c r="D362" s="141">
        <f t="shared" si="78"/>
        <v>0</v>
      </c>
      <c r="E362" s="143">
        <f t="shared" si="71"/>
        <v>0</v>
      </c>
      <c r="F362" s="244" t="e">
        <f t="shared" si="72"/>
        <v>#DIV/0!</v>
      </c>
      <c r="G362" s="142"/>
      <c r="H362" s="142"/>
      <c r="I362" s="143">
        <f t="shared" si="80"/>
        <v>0</v>
      </c>
      <c r="J362" s="244" t="e">
        <f t="shared" si="74"/>
        <v>#DIV/0!</v>
      </c>
      <c r="K362" s="141"/>
      <c r="L362" s="141"/>
      <c r="M362" s="143">
        <f t="shared" si="75"/>
        <v>0</v>
      </c>
      <c r="N362" s="244" t="e">
        <f t="shared" si="76"/>
        <v>#DIV/0!</v>
      </c>
    </row>
    <row r="363" spans="1:14" s="133" customFormat="1" ht="23.25" customHeight="1" hidden="1">
      <c r="A363" s="136" t="s">
        <v>384</v>
      </c>
      <c r="B363" s="132" t="s">
        <v>385</v>
      </c>
      <c r="C363" s="141">
        <f t="shared" si="79"/>
        <v>0</v>
      </c>
      <c r="D363" s="141">
        <f t="shared" si="78"/>
        <v>0</v>
      </c>
      <c r="E363" s="143">
        <f t="shared" si="71"/>
        <v>0</v>
      </c>
      <c r="F363" s="244" t="e">
        <f t="shared" si="72"/>
        <v>#DIV/0!</v>
      </c>
      <c r="G363" s="142"/>
      <c r="H363" s="142"/>
      <c r="I363" s="143">
        <f t="shared" si="80"/>
        <v>0</v>
      </c>
      <c r="J363" s="244" t="e">
        <f t="shared" si="74"/>
        <v>#DIV/0!</v>
      </c>
      <c r="K363" s="141"/>
      <c r="L363" s="141"/>
      <c r="M363" s="143">
        <f t="shared" si="75"/>
        <v>0</v>
      </c>
      <c r="N363" s="244" t="e">
        <f t="shared" si="76"/>
        <v>#DIV/0!</v>
      </c>
    </row>
    <row r="364" spans="1:14" s="133" customFormat="1" ht="23.25" customHeight="1">
      <c r="A364" s="136" t="s">
        <v>218</v>
      </c>
      <c r="B364" s="132" t="s">
        <v>219</v>
      </c>
      <c r="C364" s="141">
        <f t="shared" si="79"/>
        <v>2000</v>
      </c>
      <c r="D364" s="141">
        <f t="shared" si="78"/>
        <v>2000</v>
      </c>
      <c r="E364" s="143">
        <f t="shared" si="71"/>
        <v>0</v>
      </c>
      <c r="F364" s="244">
        <f t="shared" si="72"/>
        <v>100</v>
      </c>
      <c r="G364" s="142"/>
      <c r="H364" s="142"/>
      <c r="I364" s="143"/>
      <c r="J364" s="244"/>
      <c r="K364" s="141">
        <v>2000</v>
      </c>
      <c r="L364" s="141">
        <v>2000</v>
      </c>
      <c r="M364" s="143">
        <f t="shared" si="75"/>
        <v>0</v>
      </c>
      <c r="N364" s="244">
        <f t="shared" si="76"/>
        <v>100</v>
      </c>
    </row>
    <row r="365" spans="1:14" s="133" customFormat="1" ht="23.25" customHeight="1" hidden="1">
      <c r="A365" s="136" t="s">
        <v>220</v>
      </c>
      <c r="B365" s="132" t="s">
        <v>221</v>
      </c>
      <c r="C365" s="141">
        <f t="shared" si="79"/>
        <v>0</v>
      </c>
      <c r="D365" s="141">
        <f t="shared" si="78"/>
        <v>0</v>
      </c>
      <c r="E365" s="143">
        <f t="shared" si="71"/>
        <v>0</v>
      </c>
      <c r="F365" s="244" t="e">
        <f t="shared" si="72"/>
        <v>#DIV/0!</v>
      </c>
      <c r="G365" s="142"/>
      <c r="H365" s="142"/>
      <c r="I365" s="143">
        <f t="shared" si="80"/>
        <v>0</v>
      </c>
      <c r="J365" s="244" t="e">
        <f t="shared" si="74"/>
        <v>#DIV/0!</v>
      </c>
      <c r="K365" s="141"/>
      <c r="L365" s="141"/>
      <c r="M365" s="143">
        <f t="shared" si="75"/>
        <v>0</v>
      </c>
      <c r="N365" s="244" t="e">
        <f t="shared" si="76"/>
        <v>#DIV/0!</v>
      </c>
    </row>
    <row r="366" spans="1:14" s="133" customFormat="1" ht="23.25" customHeight="1" hidden="1">
      <c r="A366" s="136" t="s">
        <v>222</v>
      </c>
      <c r="B366" s="132" t="s">
        <v>223</v>
      </c>
      <c r="C366" s="141">
        <f t="shared" si="79"/>
        <v>0</v>
      </c>
      <c r="D366" s="141">
        <f t="shared" si="78"/>
        <v>0</v>
      </c>
      <c r="E366" s="143">
        <f t="shared" si="71"/>
        <v>0</v>
      </c>
      <c r="F366" s="244" t="e">
        <f t="shared" si="72"/>
        <v>#DIV/0!</v>
      </c>
      <c r="G366" s="142"/>
      <c r="H366" s="142"/>
      <c r="I366" s="143">
        <f t="shared" si="80"/>
        <v>0</v>
      </c>
      <c r="J366" s="244" t="e">
        <f t="shared" si="74"/>
        <v>#DIV/0!</v>
      </c>
      <c r="K366" s="141"/>
      <c r="L366" s="141"/>
      <c r="M366" s="143">
        <f t="shared" si="75"/>
        <v>0</v>
      </c>
      <c r="N366" s="244" t="e">
        <f t="shared" si="76"/>
        <v>#DIV/0!</v>
      </c>
    </row>
    <row r="367" spans="1:14" s="133" customFormat="1" ht="23.25" customHeight="1" hidden="1">
      <c r="A367" s="136" t="s">
        <v>386</v>
      </c>
      <c r="B367" s="132" t="s">
        <v>387</v>
      </c>
      <c r="C367" s="141">
        <f t="shared" si="79"/>
        <v>0</v>
      </c>
      <c r="D367" s="141">
        <f t="shared" si="78"/>
        <v>0</v>
      </c>
      <c r="E367" s="143">
        <f t="shared" si="71"/>
        <v>0</v>
      </c>
      <c r="F367" s="244" t="e">
        <f t="shared" si="72"/>
        <v>#DIV/0!</v>
      </c>
      <c r="G367" s="142"/>
      <c r="H367" s="142"/>
      <c r="I367" s="143">
        <f t="shared" si="80"/>
        <v>0</v>
      </c>
      <c r="J367" s="244" t="e">
        <f t="shared" si="74"/>
        <v>#DIV/0!</v>
      </c>
      <c r="K367" s="141"/>
      <c r="L367" s="141"/>
      <c r="M367" s="143">
        <f t="shared" si="75"/>
        <v>0</v>
      </c>
      <c r="N367" s="244" t="e">
        <f t="shared" si="76"/>
        <v>#DIV/0!</v>
      </c>
    </row>
    <row r="368" spans="1:14" s="133" customFormat="1" ht="22.5" customHeight="1" hidden="1">
      <c r="A368" s="136" t="s">
        <v>203</v>
      </c>
      <c r="B368" s="132" t="s">
        <v>204</v>
      </c>
      <c r="C368" s="141">
        <f t="shared" si="79"/>
        <v>0</v>
      </c>
      <c r="D368" s="141">
        <f t="shared" si="78"/>
        <v>0</v>
      </c>
      <c r="E368" s="143">
        <f t="shared" si="71"/>
        <v>0</v>
      </c>
      <c r="F368" s="244" t="e">
        <f t="shared" si="72"/>
        <v>#DIV/0!</v>
      </c>
      <c r="G368" s="142"/>
      <c r="H368" s="142"/>
      <c r="I368" s="143">
        <f t="shared" si="80"/>
        <v>0</v>
      </c>
      <c r="J368" s="244" t="e">
        <f t="shared" si="74"/>
        <v>#DIV/0!</v>
      </c>
      <c r="K368" s="141"/>
      <c r="L368" s="141"/>
      <c r="M368" s="143">
        <f t="shared" si="75"/>
        <v>0</v>
      </c>
      <c r="N368" s="244" t="e">
        <f t="shared" si="76"/>
        <v>#DIV/0!</v>
      </c>
    </row>
    <row r="369" spans="1:14" s="133" customFormat="1" ht="22.5" customHeight="1" hidden="1">
      <c r="A369" s="136" t="s">
        <v>388</v>
      </c>
      <c r="B369" s="132" t="s">
        <v>389</v>
      </c>
      <c r="C369" s="141">
        <f t="shared" si="79"/>
        <v>0</v>
      </c>
      <c r="D369" s="141">
        <f t="shared" si="78"/>
        <v>0</v>
      </c>
      <c r="E369" s="143">
        <f t="shared" si="71"/>
        <v>0</v>
      </c>
      <c r="F369" s="244" t="e">
        <f t="shared" si="72"/>
        <v>#DIV/0!</v>
      </c>
      <c r="G369" s="142"/>
      <c r="H369" s="142"/>
      <c r="I369" s="143">
        <f t="shared" si="80"/>
        <v>0</v>
      </c>
      <c r="J369" s="244" t="e">
        <f t="shared" si="74"/>
        <v>#DIV/0!</v>
      </c>
      <c r="K369" s="141"/>
      <c r="L369" s="141"/>
      <c r="M369" s="143">
        <f t="shared" si="75"/>
        <v>0</v>
      </c>
      <c r="N369" s="244" t="e">
        <f t="shared" si="76"/>
        <v>#DIV/0!</v>
      </c>
    </row>
    <row r="370" spans="1:14" s="133" customFormat="1" ht="22.5" customHeight="1" hidden="1">
      <c r="A370" s="136" t="s">
        <v>205</v>
      </c>
      <c r="B370" s="132" t="s">
        <v>206</v>
      </c>
      <c r="C370" s="141">
        <f t="shared" si="79"/>
        <v>0</v>
      </c>
      <c r="D370" s="141">
        <f t="shared" si="78"/>
        <v>0</v>
      </c>
      <c r="E370" s="143">
        <f t="shared" si="71"/>
        <v>0</v>
      </c>
      <c r="F370" s="244" t="e">
        <f t="shared" si="72"/>
        <v>#DIV/0!</v>
      </c>
      <c r="G370" s="142"/>
      <c r="H370" s="142"/>
      <c r="I370" s="143">
        <f t="shared" si="80"/>
        <v>0</v>
      </c>
      <c r="J370" s="244" t="e">
        <f t="shared" si="74"/>
        <v>#DIV/0!</v>
      </c>
      <c r="K370" s="141"/>
      <c r="L370" s="141"/>
      <c r="M370" s="143">
        <f t="shared" si="75"/>
        <v>0</v>
      </c>
      <c r="N370" s="244" t="e">
        <f t="shared" si="76"/>
        <v>#DIV/0!</v>
      </c>
    </row>
    <row r="371" spans="1:14" s="133" customFormat="1" ht="22.5" customHeight="1" hidden="1">
      <c r="A371" s="136" t="s">
        <v>390</v>
      </c>
      <c r="B371" s="132" t="s">
        <v>391</v>
      </c>
      <c r="C371" s="141">
        <f t="shared" si="79"/>
        <v>0</v>
      </c>
      <c r="D371" s="141">
        <f t="shared" si="78"/>
        <v>0</v>
      </c>
      <c r="E371" s="143">
        <f t="shared" si="71"/>
        <v>0</v>
      </c>
      <c r="F371" s="244" t="e">
        <f t="shared" si="72"/>
        <v>#DIV/0!</v>
      </c>
      <c r="G371" s="142"/>
      <c r="H371" s="142"/>
      <c r="I371" s="143">
        <f t="shared" si="80"/>
        <v>0</v>
      </c>
      <c r="J371" s="244" t="e">
        <f t="shared" si="74"/>
        <v>#DIV/0!</v>
      </c>
      <c r="K371" s="141"/>
      <c r="L371" s="141"/>
      <c r="M371" s="143">
        <f t="shared" si="75"/>
        <v>0</v>
      </c>
      <c r="N371" s="244" t="e">
        <f t="shared" si="76"/>
        <v>#DIV/0!</v>
      </c>
    </row>
    <row r="372" spans="1:14" s="133" customFormat="1" ht="22.5" customHeight="1" hidden="1">
      <c r="A372" s="136" t="s">
        <v>207</v>
      </c>
      <c r="B372" s="132" t="s">
        <v>208</v>
      </c>
      <c r="C372" s="141"/>
      <c r="D372" s="141"/>
      <c r="E372" s="143"/>
      <c r="F372" s="244"/>
      <c r="G372" s="142"/>
      <c r="H372" s="142"/>
      <c r="I372" s="143">
        <f t="shared" si="80"/>
        <v>0</v>
      </c>
      <c r="J372" s="244" t="e">
        <f t="shared" si="74"/>
        <v>#DIV/0!</v>
      </c>
      <c r="K372" s="141"/>
      <c r="L372" s="141"/>
      <c r="M372" s="143">
        <f t="shared" si="75"/>
        <v>0</v>
      </c>
      <c r="N372" s="244" t="e">
        <f t="shared" si="76"/>
        <v>#DIV/0!</v>
      </c>
    </row>
    <row r="373" spans="1:14" s="133" customFormat="1" ht="22.5" customHeight="1" hidden="1">
      <c r="A373" s="136" t="s">
        <v>392</v>
      </c>
      <c r="B373" s="132" t="s">
        <v>393</v>
      </c>
      <c r="C373" s="141">
        <f t="shared" si="79"/>
        <v>0</v>
      </c>
      <c r="D373" s="141">
        <f t="shared" si="78"/>
        <v>0</v>
      </c>
      <c r="E373" s="143">
        <f aca="true" t="shared" si="81" ref="E373:E379">D373-C373</f>
        <v>0</v>
      </c>
      <c r="F373" s="244" t="e">
        <f t="shared" si="72"/>
        <v>#DIV/0!</v>
      </c>
      <c r="G373" s="142"/>
      <c r="H373" s="142"/>
      <c r="I373" s="143">
        <f t="shared" si="80"/>
        <v>0</v>
      </c>
      <c r="J373" s="244" t="e">
        <f t="shared" si="74"/>
        <v>#DIV/0!</v>
      </c>
      <c r="K373" s="141"/>
      <c r="L373" s="141"/>
      <c r="M373" s="143">
        <f t="shared" si="75"/>
        <v>0</v>
      </c>
      <c r="N373" s="244" t="e">
        <f t="shared" si="76"/>
        <v>#DIV/0!</v>
      </c>
    </row>
    <row r="374" spans="1:14" s="133" customFormat="1" ht="22.5" customHeight="1" hidden="1">
      <c r="A374" s="136" t="s">
        <v>209</v>
      </c>
      <c r="B374" s="132" t="s">
        <v>210</v>
      </c>
      <c r="C374" s="141">
        <f t="shared" si="79"/>
        <v>0</v>
      </c>
      <c r="D374" s="141">
        <f t="shared" si="78"/>
        <v>0</v>
      </c>
      <c r="E374" s="143">
        <f t="shared" si="81"/>
        <v>0</v>
      </c>
      <c r="F374" s="244" t="e">
        <f t="shared" si="72"/>
        <v>#DIV/0!</v>
      </c>
      <c r="G374" s="142"/>
      <c r="H374" s="142"/>
      <c r="I374" s="143">
        <f t="shared" si="80"/>
        <v>0</v>
      </c>
      <c r="J374" s="244" t="e">
        <f t="shared" si="74"/>
        <v>#DIV/0!</v>
      </c>
      <c r="K374" s="141"/>
      <c r="L374" s="141"/>
      <c r="M374" s="143">
        <f t="shared" si="75"/>
        <v>0</v>
      </c>
      <c r="N374" s="244" t="e">
        <f t="shared" si="76"/>
        <v>#DIV/0!</v>
      </c>
    </row>
    <row r="375" spans="1:14" s="133" customFormat="1" ht="22.5" customHeight="1" hidden="1">
      <c r="A375" s="136" t="s">
        <v>211</v>
      </c>
      <c r="B375" s="132" t="s">
        <v>212</v>
      </c>
      <c r="C375" s="141">
        <f t="shared" si="79"/>
        <v>0</v>
      </c>
      <c r="D375" s="141">
        <f t="shared" si="78"/>
        <v>0</v>
      </c>
      <c r="E375" s="143">
        <f t="shared" si="81"/>
        <v>0</v>
      </c>
      <c r="F375" s="244" t="e">
        <f t="shared" si="72"/>
        <v>#DIV/0!</v>
      </c>
      <c r="G375" s="142"/>
      <c r="H375" s="142"/>
      <c r="I375" s="143">
        <f>H375-G375</f>
        <v>0</v>
      </c>
      <c r="J375" s="244" t="e">
        <f>H375/G375*100</f>
        <v>#DIV/0!</v>
      </c>
      <c r="K375" s="141"/>
      <c r="L375" s="141"/>
      <c r="M375" s="143">
        <f t="shared" si="75"/>
        <v>0</v>
      </c>
      <c r="N375" s="244" t="e">
        <f t="shared" si="76"/>
        <v>#DIV/0!</v>
      </c>
    </row>
    <row r="376" spans="1:14" s="133" customFormat="1" ht="22.5" customHeight="1">
      <c r="A376" s="136" t="s">
        <v>213</v>
      </c>
      <c r="B376" s="132" t="s">
        <v>261</v>
      </c>
      <c r="C376" s="141">
        <f t="shared" si="79"/>
        <v>36702</v>
      </c>
      <c r="D376" s="141">
        <f t="shared" si="78"/>
        <v>35650.8</v>
      </c>
      <c r="E376" s="143">
        <f t="shared" si="81"/>
        <v>-1051.199999999997</v>
      </c>
      <c r="F376" s="244">
        <f t="shared" si="72"/>
        <v>97.13585090730751</v>
      </c>
      <c r="G376" s="142">
        <v>36506.2</v>
      </c>
      <c r="H376" s="142">
        <v>35455</v>
      </c>
      <c r="I376" s="143">
        <f>H376-G376</f>
        <v>-1051.199999999997</v>
      </c>
      <c r="J376" s="244">
        <f>H376/G376*100</f>
        <v>97.12048912239565</v>
      </c>
      <c r="K376" s="141">
        <v>195.8</v>
      </c>
      <c r="L376" s="141">
        <v>195.8</v>
      </c>
      <c r="M376" s="143">
        <f t="shared" si="75"/>
        <v>0</v>
      </c>
      <c r="N376" s="244">
        <f t="shared" si="76"/>
        <v>100</v>
      </c>
    </row>
    <row r="377" spans="1:14" s="133" customFormat="1" ht="22.5" customHeight="1">
      <c r="A377" s="136" t="s">
        <v>262</v>
      </c>
      <c r="B377" s="132" t="s">
        <v>263</v>
      </c>
      <c r="C377" s="141"/>
      <c r="D377" s="141">
        <f t="shared" si="78"/>
        <v>15363</v>
      </c>
      <c r="E377" s="143">
        <f t="shared" si="81"/>
        <v>15363</v>
      </c>
      <c r="F377" s="244"/>
      <c r="G377" s="142"/>
      <c r="H377" s="142">
        <v>15363</v>
      </c>
      <c r="I377" s="143">
        <f>H377-G377</f>
        <v>15363</v>
      </c>
      <c r="J377" s="244"/>
      <c r="K377" s="141"/>
      <c r="L377" s="141"/>
      <c r="M377" s="143">
        <f t="shared" si="75"/>
        <v>0</v>
      </c>
      <c r="N377" s="244"/>
    </row>
    <row r="378" spans="1:14" s="133" customFormat="1" ht="22.5" customHeight="1">
      <c r="A378" s="136" t="s">
        <v>214</v>
      </c>
      <c r="B378" s="132" t="s">
        <v>215</v>
      </c>
      <c r="C378" s="141">
        <f t="shared" si="79"/>
        <v>180</v>
      </c>
      <c r="D378" s="141">
        <f t="shared" si="78"/>
        <v>180</v>
      </c>
      <c r="E378" s="143">
        <f t="shared" si="81"/>
        <v>0</v>
      </c>
      <c r="F378" s="244">
        <f t="shared" si="72"/>
        <v>100</v>
      </c>
      <c r="G378" s="142"/>
      <c r="H378" s="142"/>
      <c r="I378" s="143"/>
      <c r="J378" s="244"/>
      <c r="K378" s="141">
        <v>180</v>
      </c>
      <c r="L378" s="141">
        <v>180</v>
      </c>
      <c r="M378" s="143">
        <f t="shared" si="75"/>
        <v>0</v>
      </c>
      <c r="N378" s="244">
        <f t="shared" si="76"/>
        <v>100</v>
      </c>
    </row>
    <row r="379" spans="1:14" s="131" customFormat="1" ht="22.5" customHeight="1">
      <c r="A379" s="135" t="s">
        <v>216</v>
      </c>
      <c r="B379" s="130" t="s">
        <v>217</v>
      </c>
      <c r="C379" s="139">
        <f>G379+K379</f>
        <v>122063.29999999999</v>
      </c>
      <c r="D379" s="139">
        <f>H379+L379</f>
        <v>93225.7</v>
      </c>
      <c r="E379" s="138">
        <f t="shared" si="81"/>
        <v>-28837.59999999999</v>
      </c>
      <c r="F379" s="146">
        <f t="shared" si="72"/>
        <v>76.37488090195825</v>
      </c>
      <c r="G379" s="140">
        <v>109159.4</v>
      </c>
      <c r="H379" s="140">
        <v>82112.3</v>
      </c>
      <c r="I379" s="138">
        <f>H379-G379</f>
        <v>-27047.09999999999</v>
      </c>
      <c r="J379" s="146">
        <f t="shared" si="74"/>
        <v>75.22238121499386</v>
      </c>
      <c r="K379" s="139">
        <v>12903.9</v>
      </c>
      <c r="L379" s="139">
        <v>11113.4</v>
      </c>
      <c r="M379" s="138">
        <f>L379-K379</f>
        <v>-1790.5</v>
      </c>
      <c r="N379" s="146">
        <f>L379/K379*100</f>
        <v>86.12435000271236</v>
      </c>
    </row>
    <row r="380" spans="1:14" s="133" customFormat="1" ht="16.5" customHeight="1">
      <c r="A380" s="136" t="s">
        <v>216</v>
      </c>
      <c r="B380" s="132"/>
      <c r="C380" s="141"/>
      <c r="D380" s="142"/>
      <c r="E380" s="138"/>
      <c r="F380" s="146"/>
      <c r="G380" s="142"/>
      <c r="H380" s="142"/>
      <c r="I380" s="138"/>
      <c r="J380" s="146"/>
      <c r="K380" s="141"/>
      <c r="L380" s="141"/>
      <c r="M380" s="138"/>
      <c r="N380" s="146"/>
    </row>
    <row r="381" spans="1:14" s="131" customFormat="1" ht="22.5" customHeight="1">
      <c r="A381" s="134"/>
      <c r="B381" s="130" t="s">
        <v>8</v>
      </c>
      <c r="C381" s="139">
        <f>C382+C426</f>
        <v>12280426.900000002</v>
      </c>
      <c r="D381" s="139">
        <f>D382+D426</f>
        <v>11993832.400000002</v>
      </c>
      <c r="E381" s="138">
        <f>D381-C381</f>
        <v>-286594.5</v>
      </c>
      <c r="F381" s="146">
        <f aca="true" t="shared" si="82" ref="F381:F426">D381/C381*100</f>
        <v>97.6662496969059</v>
      </c>
      <c r="G381" s="139">
        <f>G382+G426</f>
        <v>4018057.8</v>
      </c>
      <c r="H381" s="139">
        <f>H382+H426</f>
        <v>3812611.2</v>
      </c>
      <c r="I381" s="138">
        <f>H381-G381</f>
        <v>-205446.59999999963</v>
      </c>
      <c r="J381" s="146">
        <f aca="true" t="shared" si="83" ref="J381:J386">H381/G381*100</f>
        <v>94.8869177541448</v>
      </c>
      <c r="K381" s="139">
        <f>K382+K426</f>
        <v>8262369.1</v>
      </c>
      <c r="L381" s="139">
        <f>L382+L426</f>
        <v>8181221.2</v>
      </c>
      <c r="M381" s="138">
        <f>L381-K381</f>
        <v>-81147.89999999944</v>
      </c>
      <c r="N381" s="146">
        <f aca="true" t="shared" si="84" ref="N381:N425">L381/K381*100</f>
        <v>99.01786159613712</v>
      </c>
    </row>
    <row r="382" spans="1:14" s="131" customFormat="1" ht="22.5" customHeight="1">
      <c r="A382" s="135"/>
      <c r="B382" s="130" t="s">
        <v>187</v>
      </c>
      <c r="C382" s="139">
        <f>C383+C384+C385+C386+C398+C399+C400+C404+C405+C406+C407+C408+C409+C410+C411+C412+C413+C414+C415+C416+C417+C418+C419+C420+C421+C422+C423+C425</f>
        <v>10274742.000000002</v>
      </c>
      <c r="D382" s="139">
        <f>D383+D384+D385+D386+D398+D399+D400+D404+D405+D406+D407+D408+D409+D410+D411+D412+D413+D414+D415+D416+D417+D418+D419+D420+D421+D422+D423+D425</f>
        <v>10126594.000000002</v>
      </c>
      <c r="E382" s="138">
        <f>D382-C382</f>
        <v>-148148</v>
      </c>
      <c r="F382" s="146">
        <f t="shared" si="82"/>
        <v>98.55813411178596</v>
      </c>
      <c r="G382" s="139">
        <f>G383+G384+G385+G386+G398+G399+G400+G404+G405+G406+G407+G408+G409+G410+G411+G412+G413+G414+G415+G416+G417+G418+G419+G420+G421+G422+G423+G425</f>
        <v>2254539.1999999997</v>
      </c>
      <c r="H382" s="139">
        <f>H383+H384+H385+H386+H398+H399+H400+H404+H405+H406+H407+H408+H409+H410+H411+H412+H413+H414+H415+H416+H417+H418+H419+H420+H421+H422+H423+H425</f>
        <v>2206092</v>
      </c>
      <c r="I382" s="138">
        <f>H382-G382</f>
        <v>-48447.19999999972</v>
      </c>
      <c r="J382" s="146">
        <f t="shared" si="83"/>
        <v>97.85112629667296</v>
      </c>
      <c r="K382" s="139">
        <f>K383+K384+K385+K386+K398+K399+K400+K404+K405+K406+K407+K408+K409+K410+K411+K412+K413+K414+K415+K416+K417+K418+K419+K420+K421+K422+K423+K425</f>
        <v>8020202.8</v>
      </c>
      <c r="L382" s="139">
        <f>L383+L384+L385+L386+L398+L399+L400+L404+L405+L406+L407+L408+L409+L410+L411+L412+L413+L414+L415+L416+L417+L418+L419+L420+L421+L422+L423+L425</f>
        <v>7920502</v>
      </c>
      <c r="M382" s="138">
        <f>L382-K382</f>
        <v>-99700.79999999981</v>
      </c>
      <c r="N382" s="146">
        <f t="shared" si="84"/>
        <v>98.75687931482233</v>
      </c>
    </row>
    <row r="383" spans="1:14" s="133" customFormat="1" ht="22.5" customHeight="1">
      <c r="A383" s="136" t="s">
        <v>188</v>
      </c>
      <c r="B383" s="132" t="s">
        <v>189</v>
      </c>
      <c r="C383" s="141">
        <f aca="true" t="shared" si="85" ref="C383:D386">G383+K383</f>
        <v>6091030.5</v>
      </c>
      <c r="D383" s="141">
        <f t="shared" si="85"/>
        <v>6051475.9</v>
      </c>
      <c r="E383" s="143">
        <f aca="true" t="shared" si="86" ref="E383:E426">D383-C383</f>
        <v>-39554.59999999963</v>
      </c>
      <c r="F383" s="244">
        <f t="shared" si="82"/>
        <v>99.35060906360592</v>
      </c>
      <c r="G383" s="142">
        <v>1096957</v>
      </c>
      <c r="H383" s="142">
        <v>1094365.2</v>
      </c>
      <c r="I383" s="143">
        <f aca="true" t="shared" si="87" ref="I383:I426">H383-G383</f>
        <v>-2591.8000000000466</v>
      </c>
      <c r="J383" s="244">
        <f t="shared" si="83"/>
        <v>99.76372820447838</v>
      </c>
      <c r="K383" s="141">
        <v>4994073.5</v>
      </c>
      <c r="L383" s="141">
        <v>4957110.7</v>
      </c>
      <c r="M383" s="143">
        <f aca="true" t="shared" si="88" ref="M383:M425">L383-K383</f>
        <v>-36962.799999999814</v>
      </c>
      <c r="N383" s="244">
        <f t="shared" si="84"/>
        <v>99.25986672002325</v>
      </c>
    </row>
    <row r="384" spans="1:14" s="133" customFormat="1" ht="22.5" customHeight="1">
      <c r="A384" s="136" t="s">
        <v>190</v>
      </c>
      <c r="B384" s="132" t="s">
        <v>191</v>
      </c>
      <c r="C384" s="141">
        <f t="shared" si="85"/>
        <v>1035710.5</v>
      </c>
      <c r="D384" s="141">
        <f t="shared" si="85"/>
        <v>1024509.2</v>
      </c>
      <c r="E384" s="143">
        <f t="shared" si="86"/>
        <v>-11201.300000000047</v>
      </c>
      <c r="F384" s="244">
        <f t="shared" si="82"/>
        <v>98.91849121931273</v>
      </c>
      <c r="G384" s="142">
        <v>174867.3</v>
      </c>
      <c r="H384" s="142">
        <v>174212.1</v>
      </c>
      <c r="I384" s="143">
        <f t="shared" si="87"/>
        <v>-655.1999999999825</v>
      </c>
      <c r="J384" s="244">
        <f t="shared" si="83"/>
        <v>99.62531588238626</v>
      </c>
      <c r="K384" s="141">
        <v>860843.2</v>
      </c>
      <c r="L384" s="141">
        <v>850297.1</v>
      </c>
      <c r="M384" s="143">
        <f t="shared" si="88"/>
        <v>-10546.099999999977</v>
      </c>
      <c r="N384" s="244">
        <f t="shared" si="84"/>
        <v>98.774910459884</v>
      </c>
    </row>
    <row r="385" spans="1:14" s="133" customFormat="1" ht="22.5" customHeight="1">
      <c r="A385" s="136" t="s">
        <v>192</v>
      </c>
      <c r="B385" s="132" t="s">
        <v>193</v>
      </c>
      <c r="C385" s="141">
        <f t="shared" si="85"/>
        <v>45699.700000000004</v>
      </c>
      <c r="D385" s="141">
        <f t="shared" si="85"/>
        <v>42811.4</v>
      </c>
      <c r="E385" s="143">
        <f t="shared" si="86"/>
        <v>-2888.300000000003</v>
      </c>
      <c r="F385" s="244">
        <f t="shared" si="82"/>
        <v>93.67982721987234</v>
      </c>
      <c r="G385" s="142">
        <v>7220.9</v>
      </c>
      <c r="H385" s="142">
        <v>6740.4</v>
      </c>
      <c r="I385" s="143">
        <f t="shared" si="87"/>
        <v>-480.5</v>
      </c>
      <c r="J385" s="244">
        <f t="shared" si="83"/>
        <v>93.34570482903793</v>
      </c>
      <c r="K385" s="141">
        <v>38478.8</v>
      </c>
      <c r="L385" s="141">
        <v>36071</v>
      </c>
      <c r="M385" s="143">
        <f t="shared" si="88"/>
        <v>-2407.800000000003</v>
      </c>
      <c r="N385" s="244">
        <f t="shared" si="84"/>
        <v>93.74252835327505</v>
      </c>
    </row>
    <row r="386" spans="1:14" s="133" customFormat="1" ht="22.5" customHeight="1">
      <c r="A386" s="136" t="s">
        <v>194</v>
      </c>
      <c r="B386" s="132" t="s">
        <v>363</v>
      </c>
      <c r="C386" s="141">
        <f t="shared" si="85"/>
        <v>836078</v>
      </c>
      <c r="D386" s="141">
        <f>D387+D388+D389+D390+D391+D392+D393+D394+D395+D396+D397</f>
        <v>809306.9</v>
      </c>
      <c r="E386" s="143">
        <f t="shared" si="86"/>
        <v>-26771.099999999977</v>
      </c>
      <c r="F386" s="244">
        <f t="shared" si="82"/>
        <v>96.79801406088906</v>
      </c>
      <c r="G386" s="141">
        <v>178031.9</v>
      </c>
      <c r="H386" s="141">
        <f>H387+H388+H389+H390+H391+H392+H393+H394+H395+H396+H397</f>
        <v>175096.1</v>
      </c>
      <c r="I386" s="143">
        <f t="shared" si="87"/>
        <v>-2935.7999999999884</v>
      </c>
      <c r="J386" s="244">
        <f t="shared" si="83"/>
        <v>98.35096968576981</v>
      </c>
      <c r="K386" s="141">
        <v>658046.1</v>
      </c>
      <c r="L386" s="141">
        <f>L387+L388+L389+L390+L391+L392+L393+L394+L395+L396+L397</f>
        <v>634210.8000000002</v>
      </c>
      <c r="M386" s="143">
        <f t="shared" si="88"/>
        <v>-23835.299999999814</v>
      </c>
      <c r="N386" s="244">
        <f t="shared" si="84"/>
        <v>96.37786775121077</v>
      </c>
    </row>
    <row r="387" spans="1:14" s="133" customFormat="1" ht="22.5" customHeight="1">
      <c r="A387" s="136" t="s">
        <v>226</v>
      </c>
      <c r="B387" s="132" t="s">
        <v>227</v>
      </c>
      <c r="C387" s="141"/>
      <c r="D387" s="141">
        <f aca="true" t="shared" si="89" ref="D387:D425">H387+L387</f>
        <v>55692.200000000004</v>
      </c>
      <c r="E387" s="143">
        <f t="shared" si="86"/>
        <v>55692.200000000004</v>
      </c>
      <c r="F387" s="244"/>
      <c r="G387" s="142"/>
      <c r="H387" s="142">
        <v>15682.4</v>
      </c>
      <c r="I387" s="143">
        <f t="shared" si="87"/>
        <v>15682.4</v>
      </c>
      <c r="J387" s="244"/>
      <c r="K387" s="141"/>
      <c r="L387" s="141">
        <v>40009.8</v>
      </c>
      <c r="M387" s="143">
        <f t="shared" si="88"/>
        <v>40009.8</v>
      </c>
      <c r="N387" s="244"/>
    </row>
    <row r="388" spans="1:14" s="133" customFormat="1" ht="22.5" customHeight="1">
      <c r="A388" s="136" t="s">
        <v>228</v>
      </c>
      <c r="B388" s="132" t="s">
        <v>229</v>
      </c>
      <c r="C388" s="141"/>
      <c r="D388" s="141">
        <f t="shared" si="89"/>
        <v>393569.2</v>
      </c>
      <c r="E388" s="143">
        <f t="shared" si="86"/>
        <v>393569.2</v>
      </c>
      <c r="F388" s="244"/>
      <c r="G388" s="142"/>
      <c r="H388" s="142">
        <v>71832.5</v>
      </c>
      <c r="I388" s="143">
        <f t="shared" si="87"/>
        <v>71832.5</v>
      </c>
      <c r="J388" s="244"/>
      <c r="K388" s="141"/>
      <c r="L388" s="141">
        <v>321736.7</v>
      </c>
      <c r="M388" s="143">
        <f t="shared" si="88"/>
        <v>321736.7</v>
      </c>
      <c r="N388" s="244"/>
    </row>
    <row r="389" spans="1:14" s="133" customFormat="1" ht="22.5" customHeight="1">
      <c r="A389" s="136" t="s">
        <v>230</v>
      </c>
      <c r="B389" s="132" t="s">
        <v>231</v>
      </c>
      <c r="C389" s="141"/>
      <c r="D389" s="141">
        <f t="shared" si="89"/>
        <v>340222.5</v>
      </c>
      <c r="E389" s="143">
        <f t="shared" si="86"/>
        <v>340222.5</v>
      </c>
      <c r="F389" s="244"/>
      <c r="G389" s="142"/>
      <c r="H389" s="142">
        <v>75294.7</v>
      </c>
      <c r="I389" s="143">
        <f t="shared" si="87"/>
        <v>75294.7</v>
      </c>
      <c r="J389" s="244"/>
      <c r="K389" s="141"/>
      <c r="L389" s="141">
        <v>264927.8</v>
      </c>
      <c r="M389" s="143">
        <f t="shared" si="88"/>
        <v>264927.8</v>
      </c>
      <c r="N389" s="244"/>
    </row>
    <row r="390" spans="1:14" s="133" customFormat="1" ht="22.5" customHeight="1">
      <c r="A390" s="136" t="s">
        <v>232</v>
      </c>
      <c r="B390" s="132" t="s">
        <v>32</v>
      </c>
      <c r="C390" s="141"/>
      <c r="D390" s="141">
        <f t="shared" si="89"/>
        <v>926.8</v>
      </c>
      <c r="E390" s="143">
        <f t="shared" si="86"/>
        <v>926.8</v>
      </c>
      <c r="F390" s="244"/>
      <c r="G390" s="142"/>
      <c r="H390" s="142">
        <v>192.5</v>
      </c>
      <c r="I390" s="143">
        <f t="shared" si="87"/>
        <v>192.5</v>
      </c>
      <c r="J390" s="244"/>
      <c r="K390" s="141"/>
      <c r="L390" s="141">
        <v>734.3</v>
      </c>
      <c r="M390" s="143">
        <f t="shared" si="88"/>
        <v>734.3</v>
      </c>
      <c r="N390" s="244"/>
    </row>
    <row r="391" spans="1:14" s="133" customFormat="1" ht="22.5" customHeight="1">
      <c r="A391" s="136" t="s">
        <v>364</v>
      </c>
      <c r="B391" s="132" t="s">
        <v>365</v>
      </c>
      <c r="C391" s="141"/>
      <c r="D391" s="141">
        <f t="shared" si="89"/>
        <v>5527.900000000001</v>
      </c>
      <c r="E391" s="143">
        <f t="shared" si="86"/>
        <v>5527.900000000001</v>
      </c>
      <c r="F391" s="244"/>
      <c r="G391" s="142"/>
      <c r="H391" s="142">
        <v>4525.3</v>
      </c>
      <c r="I391" s="143">
        <f t="shared" si="87"/>
        <v>4525.3</v>
      </c>
      <c r="J391" s="244"/>
      <c r="K391" s="141"/>
      <c r="L391" s="141">
        <v>1002.6</v>
      </c>
      <c r="M391" s="143">
        <f t="shared" si="88"/>
        <v>1002.6</v>
      </c>
      <c r="N391" s="244"/>
    </row>
    <row r="392" spans="1:14" s="133" customFormat="1" ht="22.5" customHeight="1">
      <c r="A392" s="136" t="s">
        <v>233</v>
      </c>
      <c r="B392" s="132" t="s">
        <v>33</v>
      </c>
      <c r="C392" s="141"/>
      <c r="D392" s="141">
        <f t="shared" si="89"/>
        <v>12538.099999999999</v>
      </c>
      <c r="E392" s="143">
        <f t="shared" si="86"/>
        <v>12538.099999999999</v>
      </c>
      <c r="F392" s="244"/>
      <c r="G392" s="142"/>
      <c r="H392" s="142">
        <v>6936.7</v>
      </c>
      <c r="I392" s="143">
        <f t="shared" si="87"/>
        <v>6936.7</v>
      </c>
      <c r="J392" s="244"/>
      <c r="K392" s="141"/>
      <c r="L392" s="141">
        <v>5601.4</v>
      </c>
      <c r="M392" s="143">
        <f t="shared" si="88"/>
        <v>5601.4</v>
      </c>
      <c r="N392" s="244"/>
    </row>
    <row r="393" spans="1:14" s="133" customFormat="1" ht="22.5" customHeight="1">
      <c r="A393" s="136" t="s">
        <v>366</v>
      </c>
      <c r="B393" s="132" t="s">
        <v>367</v>
      </c>
      <c r="C393" s="141"/>
      <c r="D393" s="141">
        <f t="shared" si="89"/>
        <v>283</v>
      </c>
      <c r="E393" s="143">
        <f t="shared" si="86"/>
        <v>283</v>
      </c>
      <c r="F393" s="244"/>
      <c r="G393" s="142"/>
      <c r="H393" s="142">
        <v>268.6</v>
      </c>
      <c r="I393" s="143">
        <f t="shared" si="87"/>
        <v>268.6</v>
      </c>
      <c r="J393" s="244"/>
      <c r="K393" s="141"/>
      <c r="L393" s="141">
        <v>14.4</v>
      </c>
      <c r="M393" s="143">
        <f t="shared" si="88"/>
        <v>14.4</v>
      </c>
      <c r="N393" s="244"/>
    </row>
    <row r="394" spans="1:14" s="133" customFormat="1" ht="22.5" customHeight="1" hidden="1">
      <c r="A394" s="136" t="s">
        <v>368</v>
      </c>
      <c r="B394" s="132" t="s">
        <v>369</v>
      </c>
      <c r="C394" s="141"/>
      <c r="D394" s="141">
        <f t="shared" si="89"/>
        <v>0</v>
      </c>
      <c r="E394" s="143">
        <f t="shared" si="86"/>
        <v>0</v>
      </c>
      <c r="F394" s="244"/>
      <c r="G394" s="142"/>
      <c r="H394" s="142"/>
      <c r="I394" s="143">
        <f t="shared" si="87"/>
        <v>0</v>
      </c>
      <c r="J394" s="244"/>
      <c r="K394" s="141"/>
      <c r="L394" s="141"/>
      <c r="M394" s="143">
        <f t="shared" si="88"/>
        <v>0</v>
      </c>
      <c r="N394" s="244"/>
    </row>
    <row r="395" spans="1:14" s="133" customFormat="1" ht="22.5" customHeight="1">
      <c r="A395" s="136" t="s">
        <v>370</v>
      </c>
      <c r="B395" s="132" t="s">
        <v>371</v>
      </c>
      <c r="C395" s="141"/>
      <c r="D395" s="141">
        <f t="shared" si="89"/>
        <v>14.600000000000001</v>
      </c>
      <c r="E395" s="143">
        <f t="shared" si="86"/>
        <v>14.600000000000001</v>
      </c>
      <c r="F395" s="244"/>
      <c r="G395" s="142"/>
      <c r="H395" s="142">
        <v>7.7</v>
      </c>
      <c r="I395" s="143">
        <f t="shared" si="87"/>
        <v>7.7</v>
      </c>
      <c r="J395" s="244"/>
      <c r="K395" s="141"/>
      <c r="L395" s="141">
        <v>6.9</v>
      </c>
      <c r="M395" s="143">
        <f t="shared" si="88"/>
        <v>6.9</v>
      </c>
      <c r="N395" s="244"/>
    </row>
    <row r="396" spans="1:14" s="133" customFormat="1" ht="22.5" customHeight="1" hidden="1">
      <c r="A396" s="136" t="s">
        <v>372</v>
      </c>
      <c r="B396" s="132" t="s">
        <v>373</v>
      </c>
      <c r="C396" s="141"/>
      <c r="D396" s="141">
        <f t="shared" si="89"/>
        <v>0</v>
      </c>
      <c r="E396" s="143">
        <f t="shared" si="86"/>
        <v>0</v>
      </c>
      <c r="F396" s="244"/>
      <c r="G396" s="142"/>
      <c r="H396" s="142"/>
      <c r="I396" s="143">
        <f t="shared" si="87"/>
        <v>0</v>
      </c>
      <c r="J396" s="244"/>
      <c r="K396" s="141"/>
      <c r="L396" s="141"/>
      <c r="M396" s="143">
        <f t="shared" si="88"/>
        <v>0</v>
      </c>
      <c r="N396" s="244"/>
    </row>
    <row r="397" spans="1:14" s="133" customFormat="1" ht="22.5" customHeight="1">
      <c r="A397" s="136" t="s">
        <v>234</v>
      </c>
      <c r="B397" s="132" t="s">
        <v>235</v>
      </c>
      <c r="C397" s="141"/>
      <c r="D397" s="141">
        <f t="shared" si="89"/>
        <v>532.6</v>
      </c>
      <c r="E397" s="143">
        <f t="shared" si="86"/>
        <v>532.6</v>
      </c>
      <c r="F397" s="244"/>
      <c r="G397" s="142"/>
      <c r="H397" s="142">
        <v>355.7</v>
      </c>
      <c r="I397" s="143">
        <f t="shared" si="87"/>
        <v>355.7</v>
      </c>
      <c r="J397" s="244"/>
      <c r="K397" s="141"/>
      <c r="L397" s="141">
        <v>176.9</v>
      </c>
      <c r="M397" s="143">
        <f t="shared" si="88"/>
        <v>176.9</v>
      </c>
      <c r="N397" s="244"/>
    </row>
    <row r="398" spans="1:14" s="133" customFormat="1" ht="22.5" customHeight="1">
      <c r="A398" s="136" t="s">
        <v>195</v>
      </c>
      <c r="B398" s="132" t="s">
        <v>11</v>
      </c>
      <c r="C398" s="141">
        <f aca="true" t="shared" si="90" ref="C398:C425">G398+K398</f>
        <v>3113.5</v>
      </c>
      <c r="D398" s="141">
        <f t="shared" si="89"/>
        <v>2616.6</v>
      </c>
      <c r="E398" s="143">
        <f t="shared" si="86"/>
        <v>-496.9000000000001</v>
      </c>
      <c r="F398" s="244">
        <f t="shared" si="82"/>
        <v>84.04046892564637</v>
      </c>
      <c r="G398" s="142">
        <v>1363.7</v>
      </c>
      <c r="H398" s="142">
        <v>891</v>
      </c>
      <c r="I398" s="143">
        <f t="shared" si="87"/>
        <v>-472.70000000000005</v>
      </c>
      <c r="J398" s="244">
        <f>H398/G398*100</f>
        <v>65.33695094228936</v>
      </c>
      <c r="K398" s="141">
        <v>1749.8</v>
      </c>
      <c r="L398" s="141">
        <v>1725.6</v>
      </c>
      <c r="M398" s="143">
        <f t="shared" si="88"/>
        <v>-24.200000000000045</v>
      </c>
      <c r="N398" s="244">
        <f t="shared" si="84"/>
        <v>98.61698479826265</v>
      </c>
    </row>
    <row r="399" spans="1:14" s="133" customFormat="1" ht="22.5" customHeight="1">
      <c r="A399" s="136" t="s">
        <v>196</v>
      </c>
      <c r="B399" s="132" t="s">
        <v>197</v>
      </c>
      <c r="C399" s="141">
        <f t="shared" si="90"/>
        <v>13140.5</v>
      </c>
      <c r="D399" s="141">
        <f t="shared" si="89"/>
        <v>12187</v>
      </c>
      <c r="E399" s="143">
        <f t="shared" si="86"/>
        <v>-953.5</v>
      </c>
      <c r="F399" s="244">
        <f t="shared" si="82"/>
        <v>92.74380731326815</v>
      </c>
      <c r="G399" s="142">
        <v>3917.8</v>
      </c>
      <c r="H399" s="142">
        <v>3829</v>
      </c>
      <c r="I399" s="143">
        <f t="shared" si="87"/>
        <v>-88.80000000000018</v>
      </c>
      <c r="J399" s="244">
        <f>H399/G399*100</f>
        <v>97.73342181836745</v>
      </c>
      <c r="K399" s="141">
        <v>9222.7</v>
      </c>
      <c r="L399" s="141">
        <v>8358</v>
      </c>
      <c r="M399" s="143">
        <f t="shared" si="88"/>
        <v>-864.7000000000007</v>
      </c>
      <c r="N399" s="244">
        <f t="shared" si="84"/>
        <v>90.62422067290488</v>
      </c>
    </row>
    <row r="400" spans="1:14" s="133" customFormat="1" ht="22.5" customHeight="1">
      <c r="A400" s="136" t="s">
        <v>198</v>
      </c>
      <c r="B400" s="132" t="s">
        <v>35</v>
      </c>
      <c r="C400" s="141">
        <f t="shared" si="90"/>
        <v>907772.6</v>
      </c>
      <c r="D400" s="141">
        <f t="shared" si="89"/>
        <v>872243.1</v>
      </c>
      <c r="E400" s="143">
        <f t="shared" si="86"/>
        <v>-35529.5</v>
      </c>
      <c r="F400" s="244">
        <f t="shared" si="82"/>
        <v>96.08607926698824</v>
      </c>
      <c r="G400" s="141">
        <v>177154.5</v>
      </c>
      <c r="H400" s="257">
        <v>159251.9</v>
      </c>
      <c r="I400" s="143">
        <f t="shared" si="87"/>
        <v>-17902.600000000006</v>
      </c>
      <c r="J400" s="244">
        <f>H400/G400*100</f>
        <v>89.8943577498737</v>
      </c>
      <c r="K400" s="141">
        <v>730618.1</v>
      </c>
      <c r="L400" s="141">
        <v>712991.2</v>
      </c>
      <c r="M400" s="143">
        <f t="shared" si="88"/>
        <v>-17626.900000000023</v>
      </c>
      <c r="N400" s="244">
        <f t="shared" si="84"/>
        <v>97.58739894344254</v>
      </c>
    </row>
    <row r="401" spans="1:14" s="133" customFormat="1" ht="22.5" customHeight="1">
      <c r="A401" s="136" t="s">
        <v>34</v>
      </c>
      <c r="B401" s="132" t="s">
        <v>374</v>
      </c>
      <c r="C401" s="141"/>
      <c r="D401" s="141">
        <f t="shared" si="89"/>
        <v>58998.2</v>
      </c>
      <c r="E401" s="143">
        <f t="shared" si="86"/>
        <v>58998.2</v>
      </c>
      <c r="F401" s="244"/>
      <c r="G401" s="142"/>
      <c r="H401" s="142">
        <v>11235.7</v>
      </c>
      <c r="I401" s="143">
        <f t="shared" si="87"/>
        <v>11235.7</v>
      </c>
      <c r="J401" s="244"/>
      <c r="K401" s="141"/>
      <c r="L401" s="141">
        <v>47762.5</v>
      </c>
      <c r="M401" s="143">
        <f t="shared" si="88"/>
        <v>47762.5</v>
      </c>
      <c r="N401" s="244"/>
    </row>
    <row r="402" spans="1:14" s="133" customFormat="1" ht="30.75" customHeight="1">
      <c r="A402" s="136" t="s">
        <v>237</v>
      </c>
      <c r="B402" s="132" t="s">
        <v>238</v>
      </c>
      <c r="C402" s="141"/>
      <c r="D402" s="141">
        <f t="shared" si="89"/>
        <v>8295</v>
      </c>
      <c r="E402" s="143">
        <f t="shared" si="86"/>
        <v>8295</v>
      </c>
      <c r="F402" s="244"/>
      <c r="G402" s="142"/>
      <c r="H402" s="142">
        <v>6223</v>
      </c>
      <c r="I402" s="143">
        <f t="shared" si="87"/>
        <v>6223</v>
      </c>
      <c r="J402" s="244"/>
      <c r="K402" s="141"/>
      <c r="L402" s="141">
        <v>2072</v>
      </c>
      <c r="M402" s="143">
        <f t="shared" si="88"/>
        <v>2072</v>
      </c>
      <c r="N402" s="244"/>
    </row>
    <row r="403" spans="1:14" s="133" customFormat="1" ht="22.5" customHeight="1">
      <c r="A403" s="136" t="s">
        <v>375</v>
      </c>
      <c r="B403" s="132" t="s">
        <v>376</v>
      </c>
      <c r="C403" s="141"/>
      <c r="D403" s="141">
        <f t="shared" si="89"/>
        <v>240416.9</v>
      </c>
      <c r="E403" s="143">
        <f t="shared" si="86"/>
        <v>240416.9</v>
      </c>
      <c r="F403" s="244"/>
      <c r="G403" s="142"/>
      <c r="H403" s="142">
        <v>16239.1</v>
      </c>
      <c r="I403" s="143">
        <f t="shared" si="87"/>
        <v>16239.1</v>
      </c>
      <c r="J403" s="244"/>
      <c r="K403" s="141"/>
      <c r="L403" s="141">
        <v>224177.8</v>
      </c>
      <c r="M403" s="143">
        <f t="shared" si="88"/>
        <v>224177.8</v>
      </c>
      <c r="N403" s="244"/>
    </row>
    <row r="404" spans="1:14" s="133" customFormat="1" ht="30.75" customHeight="1" hidden="1">
      <c r="A404" s="136" t="s">
        <v>377</v>
      </c>
      <c r="B404" s="132" t="s">
        <v>383</v>
      </c>
      <c r="C404" s="141">
        <f t="shared" si="90"/>
        <v>0</v>
      </c>
      <c r="D404" s="141">
        <f t="shared" si="89"/>
        <v>0</v>
      </c>
      <c r="E404" s="143">
        <f t="shared" si="86"/>
        <v>0</v>
      </c>
      <c r="F404" s="244" t="e">
        <f t="shared" si="82"/>
        <v>#DIV/0!</v>
      </c>
      <c r="G404" s="142"/>
      <c r="H404" s="142"/>
      <c r="I404" s="143">
        <f t="shared" si="87"/>
        <v>0</v>
      </c>
      <c r="J404" s="244" t="e">
        <f>H404/G404*100</f>
        <v>#DIV/0!</v>
      </c>
      <c r="K404" s="141"/>
      <c r="L404" s="141"/>
      <c r="M404" s="143">
        <f t="shared" si="88"/>
        <v>0</v>
      </c>
      <c r="N404" s="244" t="e">
        <f t="shared" si="84"/>
        <v>#DIV/0!</v>
      </c>
    </row>
    <row r="405" spans="1:14" s="133" customFormat="1" ht="22.5" customHeight="1">
      <c r="A405" s="136" t="s">
        <v>378</v>
      </c>
      <c r="B405" s="132" t="s">
        <v>379</v>
      </c>
      <c r="C405" s="141">
        <f t="shared" si="90"/>
        <v>3914.5</v>
      </c>
      <c r="D405" s="141">
        <f t="shared" si="89"/>
        <v>3722</v>
      </c>
      <c r="E405" s="143">
        <f t="shared" si="86"/>
        <v>-192.5</v>
      </c>
      <c r="F405" s="244">
        <f t="shared" si="82"/>
        <v>95.08238600076638</v>
      </c>
      <c r="G405" s="142">
        <v>2804.9</v>
      </c>
      <c r="H405" s="142">
        <v>2772.1</v>
      </c>
      <c r="I405" s="143">
        <f t="shared" si="87"/>
        <v>-32.80000000000018</v>
      </c>
      <c r="J405" s="244">
        <f>H405/G405*100</f>
        <v>98.83061784733857</v>
      </c>
      <c r="K405" s="141">
        <v>1109.6</v>
      </c>
      <c r="L405" s="141">
        <v>949.9</v>
      </c>
      <c r="M405" s="143">
        <f t="shared" si="88"/>
        <v>-159.69999999999993</v>
      </c>
      <c r="N405" s="244">
        <f t="shared" si="84"/>
        <v>85.60742609949531</v>
      </c>
    </row>
    <row r="406" spans="1:14" s="133" customFormat="1" ht="22.5" customHeight="1">
      <c r="A406" s="136" t="s">
        <v>380</v>
      </c>
      <c r="B406" s="132" t="s">
        <v>236</v>
      </c>
      <c r="C406" s="141">
        <f t="shared" si="90"/>
        <v>995415.8</v>
      </c>
      <c r="D406" s="141">
        <f t="shared" si="89"/>
        <v>985079.2</v>
      </c>
      <c r="E406" s="143">
        <f t="shared" si="86"/>
        <v>-10336.600000000093</v>
      </c>
      <c r="F406" s="244">
        <f t="shared" si="82"/>
        <v>98.96157967353943</v>
      </c>
      <c r="G406" s="142">
        <v>270713.4</v>
      </c>
      <c r="H406" s="142">
        <v>267561.2</v>
      </c>
      <c r="I406" s="143">
        <f t="shared" si="87"/>
        <v>-3152.2000000000116</v>
      </c>
      <c r="J406" s="244">
        <f>H406/G406*100</f>
        <v>98.83559513492867</v>
      </c>
      <c r="K406" s="141">
        <v>724702.4</v>
      </c>
      <c r="L406" s="141">
        <v>717518</v>
      </c>
      <c r="M406" s="143">
        <f t="shared" si="88"/>
        <v>-7184.400000000023</v>
      </c>
      <c r="N406" s="244">
        <f t="shared" si="84"/>
        <v>99.00864134022463</v>
      </c>
    </row>
    <row r="407" spans="1:14" s="133" customFormat="1" ht="30.75" customHeight="1" hidden="1">
      <c r="A407" s="136" t="s">
        <v>199</v>
      </c>
      <c r="B407" s="132" t="s">
        <v>200</v>
      </c>
      <c r="C407" s="141">
        <f t="shared" si="90"/>
        <v>0</v>
      </c>
      <c r="D407" s="141">
        <f t="shared" si="89"/>
        <v>0</v>
      </c>
      <c r="E407" s="143">
        <f t="shared" si="86"/>
        <v>0</v>
      </c>
      <c r="F407" s="244" t="e">
        <f t="shared" si="82"/>
        <v>#DIV/0!</v>
      </c>
      <c r="G407" s="142"/>
      <c r="H407" s="142"/>
      <c r="I407" s="143">
        <f t="shared" si="87"/>
        <v>0</v>
      </c>
      <c r="J407" s="244" t="e">
        <f>H407/G407*100</f>
        <v>#DIV/0!</v>
      </c>
      <c r="K407" s="141"/>
      <c r="L407" s="141"/>
      <c r="M407" s="143">
        <f t="shared" si="88"/>
        <v>0</v>
      </c>
      <c r="N407" s="244" t="e">
        <f t="shared" si="84"/>
        <v>#DIV/0!</v>
      </c>
    </row>
    <row r="408" spans="1:14" s="133" customFormat="1" ht="23.25" customHeight="1" hidden="1">
      <c r="A408" s="136" t="s">
        <v>201</v>
      </c>
      <c r="B408" s="132" t="s">
        <v>202</v>
      </c>
      <c r="C408" s="141">
        <f t="shared" si="90"/>
        <v>0</v>
      </c>
      <c r="D408" s="141">
        <f t="shared" si="89"/>
        <v>0</v>
      </c>
      <c r="E408" s="143">
        <f t="shared" si="86"/>
        <v>0</v>
      </c>
      <c r="F408" s="244" t="e">
        <f t="shared" si="82"/>
        <v>#DIV/0!</v>
      </c>
      <c r="G408" s="142"/>
      <c r="H408" s="142"/>
      <c r="I408" s="143">
        <f>H408-G408</f>
        <v>0</v>
      </c>
      <c r="J408" s="244" t="e">
        <f>H408/G408*100</f>
        <v>#DIV/0!</v>
      </c>
      <c r="K408" s="141"/>
      <c r="L408" s="141"/>
      <c r="M408" s="143">
        <f>L408-K408</f>
        <v>0</v>
      </c>
      <c r="N408" s="244" t="e">
        <f>L408/K408*100</f>
        <v>#DIV/0!</v>
      </c>
    </row>
    <row r="409" spans="1:14" s="133" customFormat="1" ht="23.25" customHeight="1" hidden="1">
      <c r="A409" s="136" t="s">
        <v>381</v>
      </c>
      <c r="B409" s="132" t="s">
        <v>382</v>
      </c>
      <c r="C409" s="141">
        <f t="shared" si="90"/>
        <v>0</v>
      </c>
      <c r="D409" s="141">
        <f t="shared" si="89"/>
        <v>0</v>
      </c>
      <c r="E409" s="143">
        <f t="shared" si="86"/>
        <v>0</v>
      </c>
      <c r="F409" s="244" t="e">
        <f t="shared" si="82"/>
        <v>#DIV/0!</v>
      </c>
      <c r="G409" s="142"/>
      <c r="H409" s="142"/>
      <c r="I409" s="143">
        <f t="shared" si="87"/>
        <v>0</v>
      </c>
      <c r="J409" s="244" t="e">
        <f aca="true" t="shared" si="91" ref="J409:J421">H409/G409*100</f>
        <v>#DIV/0!</v>
      </c>
      <c r="K409" s="141"/>
      <c r="L409" s="141"/>
      <c r="M409" s="143">
        <f t="shared" si="88"/>
        <v>0</v>
      </c>
      <c r="N409" s="244" t="e">
        <f t="shared" si="84"/>
        <v>#DIV/0!</v>
      </c>
    </row>
    <row r="410" spans="1:14" s="133" customFormat="1" ht="23.25" customHeight="1" hidden="1">
      <c r="A410" s="136" t="s">
        <v>384</v>
      </c>
      <c r="B410" s="132" t="s">
        <v>385</v>
      </c>
      <c r="C410" s="141">
        <f t="shared" si="90"/>
        <v>0</v>
      </c>
      <c r="D410" s="141">
        <f t="shared" si="89"/>
        <v>0</v>
      </c>
      <c r="E410" s="143">
        <f t="shared" si="86"/>
        <v>0</v>
      </c>
      <c r="F410" s="244" t="e">
        <f t="shared" si="82"/>
        <v>#DIV/0!</v>
      </c>
      <c r="G410" s="142"/>
      <c r="H410" s="142"/>
      <c r="I410" s="143">
        <f t="shared" si="87"/>
        <v>0</v>
      </c>
      <c r="J410" s="244" t="e">
        <f t="shared" si="91"/>
        <v>#DIV/0!</v>
      </c>
      <c r="K410" s="141"/>
      <c r="L410" s="141"/>
      <c r="M410" s="143">
        <f t="shared" si="88"/>
        <v>0</v>
      </c>
      <c r="N410" s="244" t="e">
        <f t="shared" si="84"/>
        <v>#DIV/0!</v>
      </c>
    </row>
    <row r="411" spans="1:14" s="133" customFormat="1" ht="23.25" customHeight="1" hidden="1">
      <c r="A411" s="136" t="s">
        <v>218</v>
      </c>
      <c r="B411" s="132" t="s">
        <v>219</v>
      </c>
      <c r="C411" s="141">
        <f t="shared" si="90"/>
        <v>0</v>
      </c>
      <c r="D411" s="141">
        <f t="shared" si="89"/>
        <v>0</v>
      </c>
      <c r="E411" s="143">
        <f t="shared" si="86"/>
        <v>0</v>
      </c>
      <c r="F411" s="244" t="e">
        <f t="shared" si="82"/>
        <v>#DIV/0!</v>
      </c>
      <c r="G411" s="142"/>
      <c r="H411" s="142"/>
      <c r="I411" s="143">
        <f t="shared" si="87"/>
        <v>0</v>
      </c>
      <c r="J411" s="244" t="e">
        <f t="shared" si="91"/>
        <v>#DIV/0!</v>
      </c>
      <c r="K411" s="141"/>
      <c r="L411" s="141"/>
      <c r="M411" s="143">
        <f t="shared" si="88"/>
        <v>0</v>
      </c>
      <c r="N411" s="244" t="e">
        <f t="shared" si="84"/>
        <v>#DIV/0!</v>
      </c>
    </row>
    <row r="412" spans="1:14" s="133" customFormat="1" ht="23.25" customHeight="1" hidden="1">
      <c r="A412" s="136" t="s">
        <v>220</v>
      </c>
      <c r="B412" s="132" t="s">
        <v>221</v>
      </c>
      <c r="C412" s="141">
        <f t="shared" si="90"/>
        <v>0</v>
      </c>
      <c r="D412" s="141">
        <f t="shared" si="89"/>
        <v>0</v>
      </c>
      <c r="E412" s="143">
        <f t="shared" si="86"/>
        <v>0</v>
      </c>
      <c r="F412" s="244" t="e">
        <f t="shared" si="82"/>
        <v>#DIV/0!</v>
      </c>
      <c r="G412" s="142"/>
      <c r="H412" s="142"/>
      <c r="I412" s="143">
        <f t="shared" si="87"/>
        <v>0</v>
      </c>
      <c r="J412" s="244" t="e">
        <f t="shared" si="91"/>
        <v>#DIV/0!</v>
      </c>
      <c r="K412" s="141"/>
      <c r="L412" s="141"/>
      <c r="M412" s="143">
        <f t="shared" si="88"/>
        <v>0</v>
      </c>
      <c r="N412" s="244" t="e">
        <f t="shared" si="84"/>
        <v>#DIV/0!</v>
      </c>
    </row>
    <row r="413" spans="1:14" s="133" customFormat="1" ht="23.25" customHeight="1" hidden="1">
      <c r="A413" s="136" t="s">
        <v>222</v>
      </c>
      <c r="B413" s="132" t="s">
        <v>223</v>
      </c>
      <c r="C413" s="141">
        <f t="shared" si="90"/>
        <v>0</v>
      </c>
      <c r="D413" s="141">
        <f t="shared" si="89"/>
        <v>0</v>
      </c>
      <c r="E413" s="143">
        <f t="shared" si="86"/>
        <v>0</v>
      </c>
      <c r="F413" s="244" t="e">
        <f t="shared" si="82"/>
        <v>#DIV/0!</v>
      </c>
      <c r="G413" s="142"/>
      <c r="H413" s="142"/>
      <c r="I413" s="143">
        <f t="shared" si="87"/>
        <v>0</v>
      </c>
      <c r="J413" s="244" t="e">
        <f t="shared" si="91"/>
        <v>#DIV/0!</v>
      </c>
      <c r="K413" s="141"/>
      <c r="L413" s="141"/>
      <c r="M413" s="143">
        <f t="shared" si="88"/>
        <v>0</v>
      </c>
      <c r="N413" s="244" t="e">
        <f t="shared" si="84"/>
        <v>#DIV/0!</v>
      </c>
    </row>
    <row r="414" spans="1:14" s="133" customFormat="1" ht="23.25" customHeight="1" hidden="1">
      <c r="A414" s="136" t="s">
        <v>386</v>
      </c>
      <c r="B414" s="132" t="s">
        <v>387</v>
      </c>
      <c r="C414" s="141">
        <f t="shared" si="90"/>
        <v>0</v>
      </c>
      <c r="D414" s="141">
        <f t="shared" si="89"/>
        <v>0</v>
      </c>
      <c r="E414" s="143">
        <f t="shared" si="86"/>
        <v>0</v>
      </c>
      <c r="F414" s="244" t="e">
        <f t="shared" si="82"/>
        <v>#DIV/0!</v>
      </c>
      <c r="G414" s="142"/>
      <c r="H414" s="142"/>
      <c r="I414" s="143">
        <f t="shared" si="87"/>
        <v>0</v>
      </c>
      <c r="J414" s="244" t="e">
        <f t="shared" si="91"/>
        <v>#DIV/0!</v>
      </c>
      <c r="K414" s="141"/>
      <c r="L414" s="141"/>
      <c r="M414" s="143">
        <f t="shared" si="88"/>
        <v>0</v>
      </c>
      <c r="N414" s="244" t="e">
        <f t="shared" si="84"/>
        <v>#DIV/0!</v>
      </c>
    </row>
    <row r="415" spans="1:14" s="133" customFormat="1" ht="22.5" customHeight="1" hidden="1">
      <c r="A415" s="136" t="s">
        <v>203</v>
      </c>
      <c r="B415" s="132" t="s">
        <v>204</v>
      </c>
      <c r="C415" s="141">
        <f t="shared" si="90"/>
        <v>0</v>
      </c>
      <c r="D415" s="141">
        <f t="shared" si="89"/>
        <v>0</v>
      </c>
      <c r="E415" s="143">
        <f t="shared" si="86"/>
        <v>0</v>
      </c>
      <c r="F415" s="244" t="e">
        <f t="shared" si="82"/>
        <v>#DIV/0!</v>
      </c>
      <c r="G415" s="142"/>
      <c r="H415" s="142"/>
      <c r="I415" s="143">
        <f t="shared" si="87"/>
        <v>0</v>
      </c>
      <c r="J415" s="244" t="e">
        <f t="shared" si="91"/>
        <v>#DIV/0!</v>
      </c>
      <c r="K415" s="141"/>
      <c r="L415" s="141"/>
      <c r="M415" s="143">
        <f t="shared" si="88"/>
        <v>0</v>
      </c>
      <c r="N415" s="244" t="e">
        <f t="shared" si="84"/>
        <v>#DIV/0!</v>
      </c>
    </row>
    <row r="416" spans="1:14" s="133" customFormat="1" ht="22.5" customHeight="1" hidden="1">
      <c r="A416" s="136" t="s">
        <v>388</v>
      </c>
      <c r="B416" s="132" t="s">
        <v>389</v>
      </c>
      <c r="C416" s="141">
        <f t="shared" si="90"/>
        <v>0</v>
      </c>
      <c r="D416" s="141">
        <f t="shared" si="89"/>
        <v>0</v>
      </c>
      <c r="E416" s="143">
        <f t="shared" si="86"/>
        <v>0</v>
      </c>
      <c r="F416" s="244" t="e">
        <f t="shared" si="82"/>
        <v>#DIV/0!</v>
      </c>
      <c r="G416" s="142"/>
      <c r="H416" s="142"/>
      <c r="I416" s="143">
        <f t="shared" si="87"/>
        <v>0</v>
      </c>
      <c r="J416" s="244" t="e">
        <f t="shared" si="91"/>
        <v>#DIV/0!</v>
      </c>
      <c r="K416" s="141"/>
      <c r="L416" s="141"/>
      <c r="M416" s="143">
        <f t="shared" si="88"/>
        <v>0</v>
      </c>
      <c r="N416" s="244" t="e">
        <f t="shared" si="84"/>
        <v>#DIV/0!</v>
      </c>
    </row>
    <row r="417" spans="1:14" s="133" customFormat="1" ht="22.5" customHeight="1" hidden="1">
      <c r="A417" s="136" t="s">
        <v>205</v>
      </c>
      <c r="B417" s="132" t="s">
        <v>206</v>
      </c>
      <c r="C417" s="141">
        <f t="shared" si="90"/>
        <v>0</v>
      </c>
      <c r="D417" s="141">
        <f t="shared" si="89"/>
        <v>0</v>
      </c>
      <c r="E417" s="143">
        <f t="shared" si="86"/>
        <v>0</v>
      </c>
      <c r="F417" s="244" t="e">
        <f t="shared" si="82"/>
        <v>#DIV/0!</v>
      </c>
      <c r="G417" s="142"/>
      <c r="H417" s="142"/>
      <c r="I417" s="143">
        <f t="shared" si="87"/>
        <v>0</v>
      </c>
      <c r="J417" s="244" t="e">
        <f t="shared" si="91"/>
        <v>#DIV/0!</v>
      </c>
      <c r="K417" s="141"/>
      <c r="L417" s="141"/>
      <c r="M417" s="143">
        <f t="shared" si="88"/>
        <v>0</v>
      </c>
      <c r="N417" s="244" t="e">
        <f t="shared" si="84"/>
        <v>#DIV/0!</v>
      </c>
    </row>
    <row r="418" spans="1:14" s="133" customFormat="1" ht="22.5" customHeight="1" hidden="1">
      <c r="A418" s="136" t="s">
        <v>390</v>
      </c>
      <c r="B418" s="132" t="s">
        <v>391</v>
      </c>
      <c r="C418" s="141">
        <f t="shared" si="90"/>
        <v>0</v>
      </c>
      <c r="D418" s="141">
        <f t="shared" si="89"/>
        <v>0</v>
      </c>
      <c r="E418" s="143">
        <f t="shared" si="86"/>
        <v>0</v>
      </c>
      <c r="F418" s="244" t="e">
        <f t="shared" si="82"/>
        <v>#DIV/0!</v>
      </c>
      <c r="G418" s="142"/>
      <c r="H418" s="142"/>
      <c r="I418" s="143">
        <f t="shared" si="87"/>
        <v>0</v>
      </c>
      <c r="J418" s="244" t="e">
        <f t="shared" si="91"/>
        <v>#DIV/0!</v>
      </c>
      <c r="K418" s="141"/>
      <c r="L418" s="141"/>
      <c r="M418" s="143">
        <f t="shared" si="88"/>
        <v>0</v>
      </c>
      <c r="N418" s="244" t="e">
        <f t="shared" si="84"/>
        <v>#DIV/0!</v>
      </c>
    </row>
    <row r="419" spans="1:14" s="133" customFormat="1" ht="22.5" customHeight="1" hidden="1">
      <c r="A419" s="136" t="s">
        <v>207</v>
      </c>
      <c r="B419" s="132" t="s">
        <v>208</v>
      </c>
      <c r="C419" s="141"/>
      <c r="D419" s="141"/>
      <c r="E419" s="143"/>
      <c r="F419" s="244"/>
      <c r="G419" s="142"/>
      <c r="H419" s="142"/>
      <c r="I419" s="143">
        <f t="shared" si="87"/>
        <v>0</v>
      </c>
      <c r="J419" s="244" t="e">
        <f t="shared" si="91"/>
        <v>#DIV/0!</v>
      </c>
      <c r="K419" s="141"/>
      <c r="L419" s="141"/>
      <c r="M419" s="143">
        <f t="shared" si="88"/>
        <v>0</v>
      </c>
      <c r="N419" s="244" t="e">
        <f t="shared" si="84"/>
        <v>#DIV/0!</v>
      </c>
    </row>
    <row r="420" spans="1:14" s="133" customFormat="1" ht="22.5" customHeight="1" hidden="1">
      <c r="A420" s="136" t="s">
        <v>392</v>
      </c>
      <c r="B420" s="132" t="s">
        <v>393</v>
      </c>
      <c r="C420" s="141">
        <f t="shared" si="90"/>
        <v>0</v>
      </c>
      <c r="D420" s="141">
        <f t="shared" si="89"/>
        <v>0</v>
      </c>
      <c r="E420" s="143">
        <f t="shared" si="86"/>
        <v>0</v>
      </c>
      <c r="F420" s="244" t="e">
        <f t="shared" si="82"/>
        <v>#DIV/0!</v>
      </c>
      <c r="G420" s="142"/>
      <c r="H420" s="142"/>
      <c r="I420" s="143">
        <f t="shared" si="87"/>
        <v>0</v>
      </c>
      <c r="J420" s="244" t="e">
        <f t="shared" si="91"/>
        <v>#DIV/0!</v>
      </c>
      <c r="K420" s="141"/>
      <c r="L420" s="141"/>
      <c r="M420" s="143">
        <f t="shared" si="88"/>
        <v>0</v>
      </c>
      <c r="N420" s="244" t="e">
        <f t="shared" si="84"/>
        <v>#DIV/0!</v>
      </c>
    </row>
    <row r="421" spans="1:14" s="133" customFormat="1" ht="22.5" customHeight="1">
      <c r="A421" s="136" t="s">
        <v>209</v>
      </c>
      <c r="B421" s="132" t="s">
        <v>210</v>
      </c>
      <c r="C421" s="141">
        <f t="shared" si="90"/>
        <v>3500</v>
      </c>
      <c r="D421" s="141">
        <f t="shared" si="89"/>
        <v>3500</v>
      </c>
      <c r="E421" s="143">
        <f t="shared" si="86"/>
        <v>0</v>
      </c>
      <c r="F421" s="244">
        <f t="shared" si="82"/>
        <v>100</v>
      </c>
      <c r="G421" s="142">
        <v>3500</v>
      </c>
      <c r="H421" s="142">
        <v>3500</v>
      </c>
      <c r="I421" s="143">
        <f t="shared" si="87"/>
        <v>0</v>
      </c>
      <c r="J421" s="244">
        <f t="shared" si="91"/>
        <v>100</v>
      </c>
      <c r="K421" s="141"/>
      <c r="L421" s="141"/>
      <c r="M421" s="143"/>
      <c r="N421" s="244"/>
    </row>
    <row r="422" spans="1:14" s="133" customFormat="1" ht="22.5" customHeight="1" hidden="1">
      <c r="A422" s="136" t="s">
        <v>211</v>
      </c>
      <c r="B422" s="132" t="s">
        <v>212</v>
      </c>
      <c r="C422" s="141">
        <f t="shared" si="90"/>
        <v>0</v>
      </c>
      <c r="D422" s="141">
        <f t="shared" si="89"/>
        <v>0</v>
      </c>
      <c r="E422" s="143">
        <f t="shared" si="86"/>
        <v>0</v>
      </c>
      <c r="F422" s="244" t="e">
        <f t="shared" si="82"/>
        <v>#DIV/0!</v>
      </c>
      <c r="G422" s="142"/>
      <c r="H422" s="142"/>
      <c r="I422" s="143">
        <f>H422-G422</f>
        <v>0</v>
      </c>
      <c r="J422" s="244" t="e">
        <f>H422/G422*100</f>
        <v>#DIV/0!</v>
      </c>
      <c r="K422" s="141"/>
      <c r="L422" s="141"/>
      <c r="M422" s="143">
        <f t="shared" si="88"/>
        <v>0</v>
      </c>
      <c r="N422" s="244" t="e">
        <f t="shared" si="84"/>
        <v>#DIV/0!</v>
      </c>
    </row>
    <row r="423" spans="1:14" s="133" customFormat="1" ht="22.5" customHeight="1">
      <c r="A423" s="136" t="s">
        <v>213</v>
      </c>
      <c r="B423" s="132" t="s">
        <v>261</v>
      </c>
      <c r="C423" s="141">
        <f t="shared" si="90"/>
        <v>338962</v>
      </c>
      <c r="D423" s="141">
        <f t="shared" si="89"/>
        <v>318739.4</v>
      </c>
      <c r="E423" s="143">
        <f t="shared" si="86"/>
        <v>-20222.599999999977</v>
      </c>
      <c r="F423" s="244">
        <f t="shared" si="82"/>
        <v>94.03396250907183</v>
      </c>
      <c r="G423" s="142">
        <f>142719.4+195288.4</f>
        <v>338007.8</v>
      </c>
      <c r="H423" s="142">
        <f>141691.5+176181.5</f>
        <v>317873</v>
      </c>
      <c r="I423" s="143">
        <f t="shared" si="87"/>
        <v>-20134.79999999999</v>
      </c>
      <c r="J423" s="244">
        <f>H423/G423*100</f>
        <v>94.04309604689595</v>
      </c>
      <c r="K423" s="141">
        <v>954.2</v>
      </c>
      <c r="L423" s="141">
        <v>866.4</v>
      </c>
      <c r="M423" s="143">
        <f t="shared" si="88"/>
        <v>-87.80000000000007</v>
      </c>
      <c r="N423" s="244">
        <f t="shared" si="84"/>
        <v>90.79857472228043</v>
      </c>
    </row>
    <row r="424" spans="1:14" s="133" customFormat="1" ht="22.5" customHeight="1">
      <c r="A424" s="136" t="s">
        <v>262</v>
      </c>
      <c r="B424" s="132" t="s">
        <v>263</v>
      </c>
      <c r="C424" s="141"/>
      <c r="D424" s="141">
        <f t="shared" si="89"/>
        <v>117967.3</v>
      </c>
      <c r="E424" s="143">
        <f t="shared" si="86"/>
        <v>117967.3</v>
      </c>
      <c r="F424" s="244"/>
      <c r="G424" s="142"/>
      <c r="H424" s="142">
        <v>117243.6</v>
      </c>
      <c r="I424" s="143">
        <f t="shared" si="87"/>
        <v>117243.6</v>
      </c>
      <c r="J424" s="244"/>
      <c r="K424" s="141"/>
      <c r="L424" s="141">
        <v>723.7</v>
      </c>
      <c r="M424" s="143">
        <f t="shared" si="88"/>
        <v>723.7</v>
      </c>
      <c r="N424" s="244"/>
    </row>
    <row r="425" spans="1:14" s="133" customFormat="1" ht="22.5" customHeight="1">
      <c r="A425" s="136" t="s">
        <v>214</v>
      </c>
      <c r="B425" s="132" t="s">
        <v>215</v>
      </c>
      <c r="C425" s="141">
        <f t="shared" si="90"/>
        <v>404.4</v>
      </c>
      <c r="D425" s="141">
        <f t="shared" si="89"/>
        <v>403.3</v>
      </c>
      <c r="E425" s="143">
        <f t="shared" si="86"/>
        <v>-1.099999999999966</v>
      </c>
      <c r="F425" s="244">
        <f t="shared" si="82"/>
        <v>99.72799208704254</v>
      </c>
      <c r="G425" s="142"/>
      <c r="H425" s="142"/>
      <c r="I425" s="138"/>
      <c r="J425" s="146"/>
      <c r="K425" s="141">
        <v>404.4</v>
      </c>
      <c r="L425" s="141">
        <v>403.3</v>
      </c>
      <c r="M425" s="143">
        <f t="shared" si="88"/>
        <v>-1.099999999999966</v>
      </c>
      <c r="N425" s="244">
        <f t="shared" si="84"/>
        <v>99.72799208704254</v>
      </c>
    </row>
    <row r="426" spans="1:14" s="131" customFormat="1" ht="22.5" customHeight="1">
      <c r="A426" s="135" t="s">
        <v>216</v>
      </c>
      <c r="B426" s="130" t="s">
        <v>217</v>
      </c>
      <c r="C426" s="139">
        <f>G426+K426</f>
        <v>2005684.9000000001</v>
      </c>
      <c r="D426" s="139">
        <f>H426+L426</f>
        <v>1867238.4</v>
      </c>
      <c r="E426" s="138">
        <f t="shared" si="86"/>
        <v>-138446.50000000023</v>
      </c>
      <c r="F426" s="146">
        <f t="shared" si="82"/>
        <v>93.0972955921441</v>
      </c>
      <c r="G426" s="140">
        <v>1763518.6</v>
      </c>
      <c r="H426" s="140">
        <v>1606519.2</v>
      </c>
      <c r="I426" s="138">
        <f t="shared" si="87"/>
        <v>-156999.40000000014</v>
      </c>
      <c r="J426" s="146">
        <f>H426/G426*100</f>
        <v>91.09737770840636</v>
      </c>
      <c r="K426" s="139">
        <v>242166.3</v>
      </c>
      <c r="L426" s="139">
        <v>260719.2</v>
      </c>
      <c r="M426" s="138">
        <f>L426-K426</f>
        <v>18552.900000000023</v>
      </c>
      <c r="N426" s="146">
        <f>L426/K426*100</f>
        <v>107.66122288691697</v>
      </c>
    </row>
    <row r="427" spans="1:14" s="133" customFormat="1" ht="16.5" customHeight="1">
      <c r="A427" s="136" t="s">
        <v>216</v>
      </c>
      <c r="B427" s="132"/>
      <c r="C427" s="141"/>
      <c r="D427" s="142"/>
      <c r="E427" s="138"/>
      <c r="F427" s="146"/>
      <c r="G427" s="142"/>
      <c r="H427" s="142"/>
      <c r="I427" s="138"/>
      <c r="J427" s="146"/>
      <c r="K427" s="141"/>
      <c r="L427" s="141"/>
      <c r="M427" s="138"/>
      <c r="N427" s="146"/>
    </row>
    <row r="428" spans="1:14" s="131" customFormat="1" ht="22.5" customHeight="1">
      <c r="A428" s="134"/>
      <c r="B428" s="130" t="s">
        <v>9</v>
      </c>
      <c r="C428" s="139">
        <f>C429+C473</f>
        <v>11211150.899999999</v>
      </c>
      <c r="D428" s="139">
        <f>D429+D473</f>
        <v>11075226.200000001</v>
      </c>
      <c r="E428" s="138">
        <f>D428-C428</f>
        <v>-135924.6999999974</v>
      </c>
      <c r="F428" s="146">
        <f aca="true" t="shared" si="92" ref="F428:F473">D428/C428*100</f>
        <v>98.78759369834191</v>
      </c>
      <c r="G428" s="139">
        <f>G429+G473</f>
        <v>10622480.2</v>
      </c>
      <c r="H428" s="139">
        <f>H429+H473</f>
        <v>10488759.9</v>
      </c>
      <c r="I428" s="138">
        <f>H428-G428</f>
        <v>-133720.29999999888</v>
      </c>
      <c r="J428" s="146">
        <f>H428/G428*100</f>
        <v>98.74115745586423</v>
      </c>
      <c r="K428" s="139">
        <f>K429+K473</f>
        <v>588670.7</v>
      </c>
      <c r="L428" s="139">
        <f>L429+L473</f>
        <v>586466.3</v>
      </c>
      <c r="M428" s="138">
        <f>L428-K428</f>
        <v>-2204.399999999907</v>
      </c>
      <c r="N428" s="146">
        <f aca="true" t="shared" si="93" ref="N428:N472">L428/K428*100</f>
        <v>99.62552917955661</v>
      </c>
    </row>
    <row r="429" spans="1:14" s="131" customFormat="1" ht="22.5" customHeight="1">
      <c r="A429" s="135"/>
      <c r="B429" s="130" t="s">
        <v>187</v>
      </c>
      <c r="C429" s="139">
        <f>C430+C431+C432+C433+C445+C446+C447+C451+C452+C453+C454+C455+C456+C457+C458+C459+C460+C461+C462+C463+C464+C465+C466+C467+C468+C469+C470+C472</f>
        <v>11200537.2</v>
      </c>
      <c r="D429" s="139">
        <f>D430+D431+D432+D433+D445+D446+D447+D451+D452+D453+D454+D455+D456+D457+D458+D459+D460+D461+D462+D463+D464+D465+D466+D467+D468+D469+D470+D472</f>
        <v>11065507.500000002</v>
      </c>
      <c r="E429" s="138">
        <f>D429-C429</f>
        <v>-135029.6999999974</v>
      </c>
      <c r="F429" s="146">
        <f t="shared" si="92"/>
        <v>98.79443550261145</v>
      </c>
      <c r="G429" s="139">
        <f>G430+G431+G432+G433+G445+G446+G447+G451+G452+G453+G454+G455+G456+G457+G458+G459+G460+G461+G462+G463+G464+G465+G466+G467+G468+G469+G470+G472</f>
        <v>10615521.2</v>
      </c>
      <c r="H429" s="139">
        <f>H430+H431+H432+H433+H445+H446+H447+H451+H452+H453+H454+H455+H456+H457+H458+H459+H460+H461+H462+H463+H464+H465+H466+H467+H468+H469+H470+H472</f>
        <v>10484209.8</v>
      </c>
      <c r="I429" s="138">
        <f>H429-G429</f>
        <v>-131311.3999999985</v>
      </c>
      <c r="J429" s="146">
        <f>H429/G429*100</f>
        <v>98.76302446647651</v>
      </c>
      <c r="K429" s="139">
        <f>K430+K431+K432+K433+K445+K446+K447+K451+K452+K453+K454+K455+K456+K457+K458+K459+K460+K461+K462+K463+K464+K465+K466+K467+K468+K469+K470+K472</f>
        <v>585016</v>
      </c>
      <c r="L429" s="139">
        <f>L430+L431+L432+L433+L445+L446+L447+L451+L452+L453+L454+L455+L456+L457+L458+L459+L460+L461+L462+L463+L464+L465+L466+L467+L468+L469+L470+L472</f>
        <v>581297.7000000001</v>
      </c>
      <c r="M429" s="138">
        <f>L429-K429</f>
        <v>-3718.29999999993</v>
      </c>
      <c r="N429" s="146">
        <f t="shared" si="93"/>
        <v>99.36441054603637</v>
      </c>
    </row>
    <row r="430" spans="1:14" s="133" customFormat="1" ht="22.5" customHeight="1">
      <c r="A430" s="136" t="s">
        <v>188</v>
      </c>
      <c r="B430" s="132" t="s">
        <v>189</v>
      </c>
      <c r="C430" s="141">
        <f aca="true" t="shared" si="94" ref="C430:D433">G430+K430</f>
        <v>337182.30000000005</v>
      </c>
      <c r="D430" s="141">
        <f t="shared" si="94"/>
        <v>336368.9</v>
      </c>
      <c r="E430" s="143">
        <f aca="true" t="shared" si="95" ref="E430:E473">D430-C430</f>
        <v>-813.4000000000233</v>
      </c>
      <c r="F430" s="244">
        <f t="shared" si="92"/>
        <v>99.75876551052649</v>
      </c>
      <c r="G430" s="142">
        <v>181676.7</v>
      </c>
      <c r="H430" s="142">
        <v>181537.4</v>
      </c>
      <c r="I430" s="143">
        <f aca="true" t="shared" si="96" ref="I430:I473">H430-G430</f>
        <v>-139.30000000001746</v>
      </c>
      <c r="J430" s="244">
        <f aca="true" t="shared" si="97" ref="J430:J473">H430/G430*100</f>
        <v>99.92332533560989</v>
      </c>
      <c r="K430" s="141">
        <v>155505.6</v>
      </c>
      <c r="L430" s="141">
        <v>154831.5</v>
      </c>
      <c r="M430" s="143">
        <f aca="true" t="shared" si="98" ref="M430:M472">L430-K430</f>
        <v>-674.1000000000058</v>
      </c>
      <c r="N430" s="244">
        <f t="shared" si="93"/>
        <v>99.56651078803593</v>
      </c>
    </row>
    <row r="431" spans="1:14" s="133" customFormat="1" ht="22.5" customHeight="1">
      <c r="A431" s="136" t="s">
        <v>190</v>
      </c>
      <c r="B431" s="132" t="s">
        <v>191</v>
      </c>
      <c r="C431" s="141">
        <f t="shared" si="94"/>
        <v>57373.2</v>
      </c>
      <c r="D431" s="141">
        <f t="shared" si="94"/>
        <v>56806.100000000006</v>
      </c>
      <c r="E431" s="143">
        <f t="shared" si="95"/>
        <v>-567.0999999999913</v>
      </c>
      <c r="F431" s="244">
        <f t="shared" si="92"/>
        <v>99.01155940404232</v>
      </c>
      <c r="G431" s="142">
        <v>32336</v>
      </c>
      <c r="H431" s="142">
        <v>32055.7</v>
      </c>
      <c r="I431" s="143">
        <f t="shared" si="96"/>
        <v>-280.2999999999993</v>
      </c>
      <c r="J431" s="244">
        <f t="shared" si="97"/>
        <v>99.13316427511133</v>
      </c>
      <c r="K431" s="141">
        <v>25037.2</v>
      </c>
      <c r="L431" s="141">
        <v>24750.4</v>
      </c>
      <c r="M431" s="143">
        <f t="shared" si="98"/>
        <v>-286.7999999999993</v>
      </c>
      <c r="N431" s="244">
        <f t="shared" si="93"/>
        <v>98.854504497308</v>
      </c>
    </row>
    <row r="432" spans="1:14" s="133" customFormat="1" ht="22.5" customHeight="1">
      <c r="A432" s="136" t="s">
        <v>192</v>
      </c>
      <c r="B432" s="132" t="s">
        <v>193</v>
      </c>
      <c r="C432" s="141">
        <f t="shared" si="94"/>
        <v>17161.3</v>
      </c>
      <c r="D432" s="141">
        <f t="shared" si="94"/>
        <v>13173</v>
      </c>
      <c r="E432" s="143">
        <f t="shared" si="95"/>
        <v>-3988.2999999999993</v>
      </c>
      <c r="F432" s="244">
        <f t="shared" si="92"/>
        <v>76.75991912034637</v>
      </c>
      <c r="G432" s="142">
        <v>13691.8</v>
      </c>
      <c r="H432" s="142">
        <v>9849.9</v>
      </c>
      <c r="I432" s="143">
        <f t="shared" si="96"/>
        <v>-3841.8999999999996</v>
      </c>
      <c r="J432" s="244">
        <f t="shared" si="97"/>
        <v>71.94013935348164</v>
      </c>
      <c r="K432" s="141">
        <v>3469.5</v>
      </c>
      <c r="L432" s="141">
        <v>3323.1</v>
      </c>
      <c r="M432" s="143">
        <f t="shared" si="98"/>
        <v>-146.4000000000001</v>
      </c>
      <c r="N432" s="244">
        <f t="shared" si="93"/>
        <v>95.7803718115002</v>
      </c>
    </row>
    <row r="433" spans="1:14" s="133" customFormat="1" ht="22.5" customHeight="1">
      <c r="A433" s="136" t="s">
        <v>194</v>
      </c>
      <c r="B433" s="132" t="s">
        <v>363</v>
      </c>
      <c r="C433" s="141">
        <f t="shared" si="94"/>
        <v>64876.5</v>
      </c>
      <c r="D433" s="141">
        <f>D434+D435+D436+D437+D438+D439+D440+D441+D442+D443+D444</f>
        <v>38183.799999999996</v>
      </c>
      <c r="E433" s="143">
        <f t="shared" si="95"/>
        <v>-26692.700000000004</v>
      </c>
      <c r="F433" s="244">
        <f t="shared" si="92"/>
        <v>58.856134347568066</v>
      </c>
      <c r="G433" s="141">
        <v>56294.5</v>
      </c>
      <c r="H433" s="141">
        <f>H434+H435+H436+H437+H438+H439+H440+H441+H442+H443+H444</f>
        <v>30342.9</v>
      </c>
      <c r="I433" s="143">
        <f t="shared" si="96"/>
        <v>-25951.6</v>
      </c>
      <c r="J433" s="244">
        <f t="shared" si="97"/>
        <v>53.900292213271285</v>
      </c>
      <c r="K433" s="141">
        <v>8582</v>
      </c>
      <c r="L433" s="141">
        <f>L434+L435+L436+L437+L438+L439+L440+L441+L442+L443+L444</f>
        <v>7840.899999999999</v>
      </c>
      <c r="M433" s="143">
        <f t="shared" si="98"/>
        <v>-741.1000000000013</v>
      </c>
      <c r="N433" s="244">
        <f t="shared" si="93"/>
        <v>91.36448380330924</v>
      </c>
    </row>
    <row r="434" spans="1:14" s="133" customFormat="1" ht="22.5" customHeight="1">
      <c r="A434" s="136" t="s">
        <v>226</v>
      </c>
      <c r="B434" s="132" t="s">
        <v>227</v>
      </c>
      <c r="C434" s="141"/>
      <c r="D434" s="141">
        <f aca="true" t="shared" si="99" ref="D434:D472">H434+L434</f>
        <v>2499.6</v>
      </c>
      <c r="E434" s="143">
        <f t="shared" si="95"/>
        <v>2499.6</v>
      </c>
      <c r="F434" s="244"/>
      <c r="G434" s="142"/>
      <c r="H434" s="142">
        <f>2024.9-4</f>
        <v>2020.9</v>
      </c>
      <c r="I434" s="143">
        <f t="shared" si="96"/>
        <v>2020.9</v>
      </c>
      <c r="J434" s="244"/>
      <c r="K434" s="141"/>
      <c r="L434" s="141">
        <v>478.7</v>
      </c>
      <c r="M434" s="143">
        <f t="shared" si="98"/>
        <v>478.7</v>
      </c>
      <c r="N434" s="244"/>
    </row>
    <row r="435" spans="1:14" s="133" customFormat="1" ht="22.5" customHeight="1">
      <c r="A435" s="136" t="s">
        <v>228</v>
      </c>
      <c r="B435" s="132" t="s">
        <v>229</v>
      </c>
      <c r="C435" s="141"/>
      <c r="D435" s="141">
        <f t="shared" si="99"/>
        <v>16099.7</v>
      </c>
      <c r="E435" s="143">
        <f t="shared" si="95"/>
        <v>16099.7</v>
      </c>
      <c r="F435" s="244"/>
      <c r="G435" s="142"/>
      <c r="H435" s="142">
        <v>13480.5</v>
      </c>
      <c r="I435" s="143">
        <f t="shared" si="96"/>
        <v>13480.5</v>
      </c>
      <c r="J435" s="244"/>
      <c r="K435" s="141"/>
      <c r="L435" s="141">
        <v>2619.2</v>
      </c>
      <c r="M435" s="143">
        <f t="shared" si="98"/>
        <v>2619.2</v>
      </c>
      <c r="N435" s="244"/>
    </row>
    <row r="436" spans="1:14" s="133" customFormat="1" ht="22.5" customHeight="1">
      <c r="A436" s="136" t="s">
        <v>230</v>
      </c>
      <c r="B436" s="132" t="s">
        <v>231</v>
      </c>
      <c r="C436" s="141"/>
      <c r="D436" s="141">
        <f t="shared" si="99"/>
        <v>3822.1</v>
      </c>
      <c r="E436" s="143">
        <f t="shared" si="95"/>
        <v>3822.1</v>
      </c>
      <c r="F436" s="244"/>
      <c r="G436" s="142"/>
      <c r="H436" s="142">
        <v>1440.4</v>
      </c>
      <c r="I436" s="143">
        <f t="shared" si="96"/>
        <v>1440.4</v>
      </c>
      <c r="J436" s="244"/>
      <c r="K436" s="141"/>
      <c r="L436" s="141">
        <v>2381.7</v>
      </c>
      <c r="M436" s="143">
        <f t="shared" si="98"/>
        <v>2381.7</v>
      </c>
      <c r="N436" s="244"/>
    </row>
    <row r="437" spans="1:14" s="133" customFormat="1" ht="22.5" customHeight="1">
      <c r="A437" s="136" t="s">
        <v>232</v>
      </c>
      <c r="B437" s="132" t="s">
        <v>32</v>
      </c>
      <c r="C437" s="141"/>
      <c r="D437" s="141">
        <f t="shared" si="99"/>
        <v>101.7</v>
      </c>
      <c r="E437" s="143">
        <f t="shared" si="95"/>
        <v>101.7</v>
      </c>
      <c r="F437" s="244"/>
      <c r="G437" s="142"/>
      <c r="H437" s="142">
        <v>88.7</v>
      </c>
      <c r="I437" s="143">
        <f t="shared" si="96"/>
        <v>88.7</v>
      </c>
      <c r="J437" s="244"/>
      <c r="K437" s="141"/>
      <c r="L437" s="141">
        <v>13</v>
      </c>
      <c r="M437" s="143">
        <f t="shared" si="98"/>
        <v>13</v>
      </c>
      <c r="N437" s="244"/>
    </row>
    <row r="438" spans="1:14" s="133" customFormat="1" ht="22.5" customHeight="1">
      <c r="A438" s="136" t="s">
        <v>364</v>
      </c>
      <c r="B438" s="132" t="s">
        <v>365</v>
      </c>
      <c r="C438" s="141"/>
      <c r="D438" s="141">
        <f t="shared" si="99"/>
        <v>4300.5</v>
      </c>
      <c r="E438" s="143">
        <f t="shared" si="95"/>
        <v>4300.5</v>
      </c>
      <c r="F438" s="244"/>
      <c r="G438" s="142"/>
      <c r="H438" s="142">
        <v>4292.5</v>
      </c>
      <c r="I438" s="143">
        <f t="shared" si="96"/>
        <v>4292.5</v>
      </c>
      <c r="J438" s="244"/>
      <c r="K438" s="141"/>
      <c r="L438" s="141">
        <v>8</v>
      </c>
      <c r="M438" s="143">
        <f t="shared" si="98"/>
        <v>8</v>
      </c>
      <c r="N438" s="244"/>
    </row>
    <row r="439" spans="1:14" s="133" customFormat="1" ht="22.5" customHeight="1">
      <c r="A439" s="136" t="s">
        <v>233</v>
      </c>
      <c r="B439" s="132" t="s">
        <v>33</v>
      </c>
      <c r="C439" s="141"/>
      <c r="D439" s="141">
        <f t="shared" si="99"/>
        <v>9896</v>
      </c>
      <c r="E439" s="143">
        <f t="shared" si="95"/>
        <v>9896</v>
      </c>
      <c r="F439" s="244"/>
      <c r="G439" s="142"/>
      <c r="H439" s="142">
        <v>7626.9</v>
      </c>
      <c r="I439" s="143">
        <f t="shared" si="96"/>
        <v>7626.9</v>
      </c>
      <c r="J439" s="244"/>
      <c r="K439" s="141"/>
      <c r="L439" s="141">
        <v>2269.1</v>
      </c>
      <c r="M439" s="143">
        <f t="shared" si="98"/>
        <v>2269.1</v>
      </c>
      <c r="N439" s="244"/>
    </row>
    <row r="440" spans="1:14" s="133" customFormat="1" ht="22.5" customHeight="1">
      <c r="A440" s="136" t="s">
        <v>366</v>
      </c>
      <c r="B440" s="132" t="s">
        <v>367</v>
      </c>
      <c r="C440" s="141"/>
      <c r="D440" s="141">
        <f t="shared" si="99"/>
        <v>285</v>
      </c>
      <c r="E440" s="143">
        <f t="shared" si="95"/>
        <v>285</v>
      </c>
      <c r="F440" s="244"/>
      <c r="G440" s="142"/>
      <c r="H440" s="142">
        <v>273</v>
      </c>
      <c r="I440" s="143">
        <f t="shared" si="96"/>
        <v>273</v>
      </c>
      <c r="J440" s="244"/>
      <c r="K440" s="141"/>
      <c r="L440" s="141">
        <v>12</v>
      </c>
      <c r="M440" s="143">
        <f t="shared" si="98"/>
        <v>12</v>
      </c>
      <c r="N440" s="244"/>
    </row>
    <row r="441" spans="1:14" s="133" customFormat="1" ht="22.5" customHeight="1">
      <c r="A441" s="136" t="s">
        <v>368</v>
      </c>
      <c r="B441" s="132" t="s">
        <v>369</v>
      </c>
      <c r="C441" s="141"/>
      <c r="D441" s="141">
        <f t="shared" si="99"/>
        <v>48.5</v>
      </c>
      <c r="E441" s="143">
        <f t="shared" si="95"/>
        <v>48.5</v>
      </c>
      <c r="F441" s="244"/>
      <c r="G441" s="142"/>
      <c r="H441" s="142">
        <v>48.5</v>
      </c>
      <c r="I441" s="143">
        <f t="shared" si="96"/>
        <v>48.5</v>
      </c>
      <c r="J441" s="244"/>
      <c r="K441" s="141"/>
      <c r="L441" s="141"/>
      <c r="M441" s="143"/>
      <c r="N441" s="244"/>
    </row>
    <row r="442" spans="1:14" s="133" customFormat="1" ht="22.5" customHeight="1">
      <c r="A442" s="136" t="s">
        <v>370</v>
      </c>
      <c r="B442" s="132" t="s">
        <v>371</v>
      </c>
      <c r="C442" s="141"/>
      <c r="D442" s="141">
        <f t="shared" si="99"/>
        <v>48.2</v>
      </c>
      <c r="E442" s="143">
        <f t="shared" si="95"/>
        <v>48.2</v>
      </c>
      <c r="F442" s="244"/>
      <c r="G442" s="142"/>
      <c r="H442" s="142">
        <v>48.2</v>
      </c>
      <c r="I442" s="143">
        <f t="shared" si="96"/>
        <v>48.2</v>
      </c>
      <c r="J442" s="244"/>
      <c r="K442" s="141"/>
      <c r="L442" s="141"/>
      <c r="M442" s="143"/>
      <c r="N442" s="244"/>
    </row>
    <row r="443" spans="1:14" s="133" customFormat="1" ht="22.5" customHeight="1" hidden="1">
      <c r="A443" s="136" t="s">
        <v>372</v>
      </c>
      <c r="B443" s="132" t="s">
        <v>373</v>
      </c>
      <c r="C443" s="141"/>
      <c r="D443" s="141">
        <f t="shared" si="99"/>
        <v>0</v>
      </c>
      <c r="E443" s="143">
        <f t="shared" si="95"/>
        <v>0</v>
      </c>
      <c r="F443" s="244"/>
      <c r="G443" s="142"/>
      <c r="H443" s="142"/>
      <c r="I443" s="143">
        <f t="shared" si="96"/>
        <v>0</v>
      </c>
      <c r="J443" s="244"/>
      <c r="K443" s="141"/>
      <c r="L443" s="141"/>
      <c r="M443" s="143">
        <f t="shared" si="98"/>
        <v>0</v>
      </c>
      <c r="N443" s="244"/>
    </row>
    <row r="444" spans="1:14" s="133" customFormat="1" ht="22.5" customHeight="1">
      <c r="A444" s="136" t="s">
        <v>234</v>
      </c>
      <c r="B444" s="132" t="s">
        <v>235</v>
      </c>
      <c r="C444" s="141"/>
      <c r="D444" s="141">
        <f t="shared" si="99"/>
        <v>1082.5</v>
      </c>
      <c r="E444" s="143">
        <f t="shared" si="95"/>
        <v>1082.5</v>
      </c>
      <c r="F444" s="244"/>
      <c r="G444" s="142"/>
      <c r="H444" s="142">
        <v>1023.3</v>
      </c>
      <c r="I444" s="143">
        <f t="shared" si="96"/>
        <v>1023.3</v>
      </c>
      <c r="J444" s="244"/>
      <c r="K444" s="141"/>
      <c r="L444" s="141">
        <v>59.2</v>
      </c>
      <c r="M444" s="143">
        <f t="shared" si="98"/>
        <v>59.2</v>
      </c>
      <c r="N444" s="244"/>
    </row>
    <row r="445" spans="1:14" s="133" customFormat="1" ht="22.5" customHeight="1">
      <c r="A445" s="136" t="s">
        <v>195</v>
      </c>
      <c r="B445" s="132" t="s">
        <v>11</v>
      </c>
      <c r="C445" s="141">
        <f aca="true" t="shared" si="100" ref="C445:C472">G445+K445</f>
        <v>7705.6</v>
      </c>
      <c r="D445" s="141">
        <f t="shared" si="99"/>
        <v>5236.2</v>
      </c>
      <c r="E445" s="143">
        <f t="shared" si="95"/>
        <v>-2469.4000000000005</v>
      </c>
      <c r="F445" s="244">
        <f t="shared" si="92"/>
        <v>67.95317691029899</v>
      </c>
      <c r="G445" s="142">
        <v>7690.6</v>
      </c>
      <c r="H445" s="142">
        <v>5236.2</v>
      </c>
      <c r="I445" s="143">
        <f t="shared" si="96"/>
        <v>-2454.4000000000005</v>
      </c>
      <c r="J445" s="244">
        <f t="shared" si="97"/>
        <v>68.08571502873637</v>
      </c>
      <c r="K445" s="257">
        <v>15</v>
      </c>
      <c r="L445" s="141"/>
      <c r="M445" s="143">
        <f t="shared" si="98"/>
        <v>-15</v>
      </c>
      <c r="N445" s="244">
        <f t="shared" si="93"/>
        <v>0</v>
      </c>
    </row>
    <row r="446" spans="1:14" s="133" customFormat="1" ht="22.5" customHeight="1">
      <c r="A446" s="136" t="s">
        <v>196</v>
      </c>
      <c r="B446" s="132" t="s">
        <v>197</v>
      </c>
      <c r="C446" s="141">
        <f t="shared" si="100"/>
        <v>10112.1</v>
      </c>
      <c r="D446" s="141">
        <f t="shared" si="99"/>
        <v>9094.1</v>
      </c>
      <c r="E446" s="143">
        <f t="shared" si="95"/>
        <v>-1018</v>
      </c>
      <c r="F446" s="244">
        <f t="shared" si="92"/>
        <v>89.93285272099762</v>
      </c>
      <c r="G446" s="142">
        <v>6252.3</v>
      </c>
      <c r="H446" s="142">
        <v>5397.5</v>
      </c>
      <c r="I446" s="143">
        <f t="shared" si="96"/>
        <v>-854.8000000000002</v>
      </c>
      <c r="J446" s="244">
        <f t="shared" si="97"/>
        <v>86.32823121091438</v>
      </c>
      <c r="K446" s="141">
        <v>3859.8</v>
      </c>
      <c r="L446" s="141">
        <v>3696.6</v>
      </c>
      <c r="M446" s="143">
        <f t="shared" si="98"/>
        <v>-163.20000000000027</v>
      </c>
      <c r="N446" s="244">
        <f t="shared" si="93"/>
        <v>95.77180164775376</v>
      </c>
    </row>
    <row r="447" spans="1:14" s="133" customFormat="1" ht="22.5" customHeight="1">
      <c r="A447" s="136" t="s">
        <v>198</v>
      </c>
      <c r="B447" s="132" t="s">
        <v>35</v>
      </c>
      <c r="C447" s="141">
        <f t="shared" si="100"/>
        <v>90982.6</v>
      </c>
      <c r="D447" s="141">
        <f t="shared" si="99"/>
        <v>83258.5</v>
      </c>
      <c r="E447" s="143">
        <f t="shared" si="95"/>
        <v>-7724.100000000006</v>
      </c>
      <c r="F447" s="244">
        <f t="shared" si="92"/>
        <v>91.51035472716761</v>
      </c>
      <c r="G447" s="141">
        <v>54900.7</v>
      </c>
      <c r="H447" s="257">
        <f>47346.5+4.1</f>
        <v>47350.6</v>
      </c>
      <c r="I447" s="143">
        <f t="shared" si="96"/>
        <v>-7550.0999999999985</v>
      </c>
      <c r="J447" s="244">
        <f t="shared" si="97"/>
        <v>86.24771633148576</v>
      </c>
      <c r="K447" s="141">
        <v>36081.9</v>
      </c>
      <c r="L447" s="141">
        <v>35907.9</v>
      </c>
      <c r="M447" s="143">
        <f t="shared" si="98"/>
        <v>-174</v>
      </c>
      <c r="N447" s="244">
        <f t="shared" si="93"/>
        <v>99.51776375412604</v>
      </c>
    </row>
    <row r="448" spans="1:14" s="133" customFormat="1" ht="22.5" customHeight="1">
      <c r="A448" s="136" t="s">
        <v>34</v>
      </c>
      <c r="B448" s="132" t="s">
        <v>374</v>
      </c>
      <c r="C448" s="141"/>
      <c r="D448" s="141">
        <f t="shared" si="99"/>
        <v>3320.2</v>
      </c>
      <c r="E448" s="143">
        <f t="shared" si="95"/>
        <v>3320.2</v>
      </c>
      <c r="F448" s="244"/>
      <c r="G448" s="142"/>
      <c r="H448" s="142">
        <v>1014.6</v>
      </c>
      <c r="I448" s="143">
        <f t="shared" si="96"/>
        <v>1014.6</v>
      </c>
      <c r="J448" s="244"/>
      <c r="K448" s="141"/>
      <c r="L448" s="141">
        <v>2305.6</v>
      </c>
      <c r="M448" s="143">
        <f t="shared" si="98"/>
        <v>2305.6</v>
      </c>
      <c r="N448" s="244"/>
    </row>
    <row r="449" spans="1:14" s="133" customFormat="1" ht="30.75" customHeight="1">
      <c r="A449" s="136" t="s">
        <v>237</v>
      </c>
      <c r="B449" s="132" t="s">
        <v>238</v>
      </c>
      <c r="C449" s="141"/>
      <c r="D449" s="141">
        <f t="shared" si="99"/>
        <v>561.5</v>
      </c>
      <c r="E449" s="143">
        <f t="shared" si="95"/>
        <v>561.5</v>
      </c>
      <c r="F449" s="244"/>
      <c r="G449" s="142"/>
      <c r="H449" s="142">
        <v>561.5</v>
      </c>
      <c r="I449" s="143">
        <f t="shared" si="96"/>
        <v>561.5</v>
      </c>
      <c r="J449" s="244"/>
      <c r="K449" s="141"/>
      <c r="L449" s="141"/>
      <c r="M449" s="143"/>
      <c r="N449" s="244"/>
    </row>
    <row r="450" spans="1:14" s="133" customFormat="1" ht="22.5" customHeight="1">
      <c r="A450" s="136" t="s">
        <v>375</v>
      </c>
      <c r="B450" s="132" t="s">
        <v>376</v>
      </c>
      <c r="C450" s="141"/>
      <c r="D450" s="141">
        <f t="shared" si="99"/>
        <v>6530</v>
      </c>
      <c r="E450" s="143">
        <f t="shared" si="95"/>
        <v>6530</v>
      </c>
      <c r="F450" s="244"/>
      <c r="G450" s="142"/>
      <c r="H450" s="142">
        <v>5586.6</v>
      </c>
      <c r="I450" s="143">
        <f t="shared" si="96"/>
        <v>5586.6</v>
      </c>
      <c r="J450" s="244"/>
      <c r="K450" s="141"/>
      <c r="L450" s="141">
        <v>943.4</v>
      </c>
      <c r="M450" s="143">
        <f t="shared" si="98"/>
        <v>943.4</v>
      </c>
      <c r="N450" s="244"/>
    </row>
    <row r="451" spans="1:14" s="133" customFormat="1" ht="30.75" customHeight="1" hidden="1">
      <c r="A451" s="136" t="s">
        <v>377</v>
      </c>
      <c r="B451" s="132" t="s">
        <v>383</v>
      </c>
      <c r="C451" s="141">
        <f t="shared" si="100"/>
        <v>0</v>
      </c>
      <c r="D451" s="141">
        <f t="shared" si="99"/>
        <v>0</v>
      </c>
      <c r="E451" s="143">
        <f t="shared" si="95"/>
        <v>0</v>
      </c>
      <c r="F451" s="244" t="e">
        <f t="shared" si="92"/>
        <v>#DIV/0!</v>
      </c>
      <c r="G451" s="142"/>
      <c r="H451" s="142"/>
      <c r="I451" s="143">
        <f t="shared" si="96"/>
        <v>0</v>
      </c>
      <c r="J451" s="244" t="e">
        <f t="shared" si="97"/>
        <v>#DIV/0!</v>
      </c>
      <c r="K451" s="141"/>
      <c r="L451" s="141"/>
      <c r="M451" s="143">
        <f t="shared" si="98"/>
        <v>0</v>
      </c>
      <c r="N451" s="244" t="e">
        <f t="shared" si="93"/>
        <v>#DIV/0!</v>
      </c>
    </row>
    <row r="452" spans="1:14" s="133" customFormat="1" ht="22.5" customHeight="1">
      <c r="A452" s="136" t="s">
        <v>378</v>
      </c>
      <c r="B452" s="132" t="s">
        <v>379</v>
      </c>
      <c r="C452" s="141">
        <f t="shared" si="100"/>
        <v>6310.8</v>
      </c>
      <c r="D452" s="141">
        <f t="shared" si="99"/>
        <v>6310.8</v>
      </c>
      <c r="E452" s="143">
        <f t="shared" si="95"/>
        <v>0</v>
      </c>
      <c r="F452" s="244">
        <f t="shared" si="92"/>
        <v>100</v>
      </c>
      <c r="G452" s="142">
        <v>5351.2</v>
      </c>
      <c r="H452" s="142">
        <v>5351.2</v>
      </c>
      <c r="I452" s="143">
        <f t="shared" si="96"/>
        <v>0</v>
      </c>
      <c r="J452" s="244">
        <f t="shared" si="97"/>
        <v>100</v>
      </c>
      <c r="K452" s="141">
        <v>959.6</v>
      </c>
      <c r="L452" s="141">
        <v>959.6</v>
      </c>
      <c r="M452" s="143">
        <f t="shared" si="98"/>
        <v>0</v>
      </c>
      <c r="N452" s="244">
        <f t="shared" si="93"/>
        <v>100</v>
      </c>
    </row>
    <row r="453" spans="1:14" s="133" customFormat="1" ht="22.5" customHeight="1">
      <c r="A453" s="136" t="s">
        <v>380</v>
      </c>
      <c r="B453" s="132" t="s">
        <v>236</v>
      </c>
      <c r="C453" s="141">
        <f t="shared" si="100"/>
        <v>56740.6</v>
      </c>
      <c r="D453" s="141">
        <f t="shared" si="99"/>
        <v>56646.9</v>
      </c>
      <c r="E453" s="143">
        <f t="shared" si="95"/>
        <v>-93.69999999999709</v>
      </c>
      <c r="F453" s="244">
        <f t="shared" si="92"/>
        <v>99.83486251467204</v>
      </c>
      <c r="G453" s="142">
        <v>46617.2</v>
      </c>
      <c r="H453" s="142">
        <v>46295.5</v>
      </c>
      <c r="I453" s="143">
        <f t="shared" si="96"/>
        <v>-321.6999999999971</v>
      </c>
      <c r="J453" s="244">
        <f t="shared" si="97"/>
        <v>99.30991136318784</v>
      </c>
      <c r="K453" s="141">
        <v>10123.4</v>
      </c>
      <c r="L453" s="141">
        <v>10351.4</v>
      </c>
      <c r="M453" s="143">
        <f t="shared" si="98"/>
        <v>228</v>
      </c>
      <c r="N453" s="244">
        <f t="shared" si="93"/>
        <v>102.2522077562874</v>
      </c>
    </row>
    <row r="454" spans="1:14" s="133" customFormat="1" ht="30.75" customHeight="1" hidden="1">
      <c r="A454" s="136" t="s">
        <v>199</v>
      </c>
      <c r="B454" s="132" t="s">
        <v>200</v>
      </c>
      <c r="C454" s="141">
        <f t="shared" si="100"/>
        <v>0</v>
      </c>
      <c r="D454" s="141">
        <f t="shared" si="99"/>
        <v>0</v>
      </c>
      <c r="E454" s="143">
        <f t="shared" si="95"/>
        <v>0</v>
      </c>
      <c r="F454" s="244" t="e">
        <f t="shared" si="92"/>
        <v>#DIV/0!</v>
      </c>
      <c r="G454" s="142"/>
      <c r="H454" s="142"/>
      <c r="I454" s="143">
        <f t="shared" si="96"/>
        <v>0</v>
      </c>
      <c r="J454" s="244" t="e">
        <f t="shared" si="97"/>
        <v>#DIV/0!</v>
      </c>
      <c r="K454" s="141"/>
      <c r="L454" s="141"/>
      <c r="M454" s="143">
        <f t="shared" si="98"/>
        <v>0</v>
      </c>
      <c r="N454" s="244" t="e">
        <f t="shared" si="93"/>
        <v>#DIV/0!</v>
      </c>
    </row>
    <row r="455" spans="1:14" s="133" customFormat="1" ht="23.25" customHeight="1" hidden="1">
      <c r="A455" s="136" t="s">
        <v>201</v>
      </c>
      <c r="B455" s="132" t="s">
        <v>202</v>
      </c>
      <c r="C455" s="141">
        <f t="shared" si="100"/>
        <v>0</v>
      </c>
      <c r="D455" s="141">
        <f t="shared" si="99"/>
        <v>0</v>
      </c>
      <c r="E455" s="143">
        <f t="shared" si="95"/>
        <v>0</v>
      </c>
      <c r="F455" s="244" t="e">
        <f t="shared" si="92"/>
        <v>#DIV/0!</v>
      </c>
      <c r="G455" s="142"/>
      <c r="H455" s="142"/>
      <c r="I455" s="143">
        <f t="shared" si="96"/>
        <v>0</v>
      </c>
      <c r="J455" s="244" t="e">
        <f t="shared" si="97"/>
        <v>#DIV/0!</v>
      </c>
      <c r="K455" s="141"/>
      <c r="L455" s="141"/>
      <c r="M455" s="143">
        <f t="shared" si="98"/>
        <v>0</v>
      </c>
      <c r="N455" s="244" t="e">
        <f t="shared" si="93"/>
        <v>#DIV/0!</v>
      </c>
    </row>
    <row r="456" spans="1:14" s="133" customFormat="1" ht="23.25" customHeight="1" hidden="1">
      <c r="A456" s="136" t="s">
        <v>381</v>
      </c>
      <c r="B456" s="132" t="s">
        <v>382</v>
      </c>
      <c r="C456" s="141">
        <f t="shared" si="100"/>
        <v>0</v>
      </c>
      <c r="D456" s="141">
        <f t="shared" si="99"/>
        <v>0</v>
      </c>
      <c r="E456" s="143">
        <f t="shared" si="95"/>
        <v>0</v>
      </c>
      <c r="F456" s="244" t="e">
        <f t="shared" si="92"/>
        <v>#DIV/0!</v>
      </c>
      <c r="G456" s="142"/>
      <c r="H456" s="142"/>
      <c r="I456" s="143">
        <f t="shared" si="96"/>
        <v>0</v>
      </c>
      <c r="J456" s="244" t="e">
        <f t="shared" si="97"/>
        <v>#DIV/0!</v>
      </c>
      <c r="K456" s="141"/>
      <c r="L456" s="141"/>
      <c r="M456" s="143">
        <f t="shared" si="98"/>
        <v>0</v>
      </c>
      <c r="N456" s="244" t="e">
        <f t="shared" si="93"/>
        <v>#DIV/0!</v>
      </c>
    </row>
    <row r="457" spans="1:14" s="133" customFormat="1" ht="23.25" customHeight="1" hidden="1">
      <c r="A457" s="136" t="s">
        <v>384</v>
      </c>
      <c r="B457" s="132" t="s">
        <v>385</v>
      </c>
      <c r="C457" s="141">
        <f t="shared" si="100"/>
        <v>0</v>
      </c>
      <c r="D457" s="141">
        <f t="shared" si="99"/>
        <v>0</v>
      </c>
      <c r="E457" s="143">
        <f t="shared" si="95"/>
        <v>0</v>
      </c>
      <c r="F457" s="244" t="e">
        <f t="shared" si="92"/>
        <v>#DIV/0!</v>
      </c>
      <c r="G457" s="142"/>
      <c r="H457" s="142"/>
      <c r="I457" s="143">
        <f t="shared" si="96"/>
        <v>0</v>
      </c>
      <c r="J457" s="244" t="e">
        <f t="shared" si="97"/>
        <v>#DIV/0!</v>
      </c>
      <c r="K457" s="141"/>
      <c r="L457" s="141"/>
      <c r="M457" s="143">
        <f t="shared" si="98"/>
        <v>0</v>
      </c>
      <c r="N457" s="244" t="e">
        <f t="shared" si="93"/>
        <v>#DIV/0!</v>
      </c>
    </row>
    <row r="458" spans="1:14" s="133" customFormat="1" ht="23.25" customHeight="1" hidden="1">
      <c r="A458" s="136" t="s">
        <v>218</v>
      </c>
      <c r="B458" s="132" t="s">
        <v>219</v>
      </c>
      <c r="C458" s="141">
        <f t="shared" si="100"/>
        <v>0</v>
      </c>
      <c r="D458" s="141">
        <f t="shared" si="99"/>
        <v>0</v>
      </c>
      <c r="E458" s="143">
        <f t="shared" si="95"/>
        <v>0</v>
      </c>
      <c r="F458" s="244" t="e">
        <f t="shared" si="92"/>
        <v>#DIV/0!</v>
      </c>
      <c r="G458" s="142"/>
      <c r="H458" s="142"/>
      <c r="I458" s="143">
        <f t="shared" si="96"/>
        <v>0</v>
      </c>
      <c r="J458" s="244" t="e">
        <f t="shared" si="97"/>
        <v>#DIV/0!</v>
      </c>
      <c r="K458" s="141"/>
      <c r="L458" s="141"/>
      <c r="M458" s="143">
        <f t="shared" si="98"/>
        <v>0</v>
      </c>
      <c r="N458" s="244" t="e">
        <f t="shared" si="93"/>
        <v>#DIV/0!</v>
      </c>
    </row>
    <row r="459" spans="1:14" s="133" customFormat="1" ht="23.25" customHeight="1">
      <c r="A459" s="136" t="s">
        <v>220</v>
      </c>
      <c r="B459" s="132" t="s">
        <v>221</v>
      </c>
      <c r="C459" s="141">
        <f t="shared" si="100"/>
        <v>3317.4</v>
      </c>
      <c r="D459" s="141">
        <f t="shared" si="99"/>
        <v>2399.2</v>
      </c>
      <c r="E459" s="143">
        <f t="shared" si="95"/>
        <v>-918.2000000000003</v>
      </c>
      <c r="F459" s="244">
        <f t="shared" si="92"/>
        <v>72.32169771507807</v>
      </c>
      <c r="G459" s="142"/>
      <c r="H459" s="142"/>
      <c r="I459" s="143"/>
      <c r="J459" s="244"/>
      <c r="K459" s="141">
        <v>3317.4</v>
      </c>
      <c r="L459" s="141">
        <v>2399.2</v>
      </c>
      <c r="M459" s="143">
        <f t="shared" si="98"/>
        <v>-918.2000000000003</v>
      </c>
      <c r="N459" s="244">
        <f t="shared" si="93"/>
        <v>72.32169771507807</v>
      </c>
    </row>
    <row r="460" spans="1:14" s="133" customFormat="1" ht="23.25" customHeight="1">
      <c r="A460" s="136" t="s">
        <v>222</v>
      </c>
      <c r="B460" s="132" t="s">
        <v>223</v>
      </c>
      <c r="C460" s="141">
        <f t="shared" si="100"/>
        <v>53000</v>
      </c>
      <c r="D460" s="141">
        <f t="shared" si="99"/>
        <v>53000</v>
      </c>
      <c r="E460" s="143">
        <f t="shared" si="95"/>
        <v>0</v>
      </c>
      <c r="F460" s="244">
        <f t="shared" si="92"/>
        <v>100</v>
      </c>
      <c r="G460" s="142">
        <v>53000</v>
      </c>
      <c r="H460" s="142">
        <v>53000</v>
      </c>
      <c r="I460" s="143">
        <f t="shared" si="96"/>
        <v>0</v>
      </c>
      <c r="J460" s="244">
        <f t="shared" si="97"/>
        <v>100</v>
      </c>
      <c r="K460" s="141"/>
      <c r="L460" s="141"/>
      <c r="M460" s="143"/>
      <c r="N460" s="244"/>
    </row>
    <row r="461" spans="1:14" s="133" customFormat="1" ht="23.25" customHeight="1" hidden="1">
      <c r="A461" s="136" t="s">
        <v>386</v>
      </c>
      <c r="B461" s="132" t="s">
        <v>387</v>
      </c>
      <c r="C461" s="141">
        <f t="shared" si="100"/>
        <v>0</v>
      </c>
      <c r="D461" s="141">
        <f t="shared" si="99"/>
        <v>0</v>
      </c>
      <c r="E461" s="143">
        <f t="shared" si="95"/>
        <v>0</v>
      </c>
      <c r="F461" s="244" t="e">
        <f t="shared" si="92"/>
        <v>#DIV/0!</v>
      </c>
      <c r="G461" s="142"/>
      <c r="H461" s="142"/>
      <c r="I461" s="143">
        <f t="shared" si="96"/>
        <v>0</v>
      </c>
      <c r="J461" s="244" t="e">
        <f t="shared" si="97"/>
        <v>#DIV/0!</v>
      </c>
      <c r="K461" s="141"/>
      <c r="L461" s="141"/>
      <c r="M461" s="143">
        <f t="shared" si="98"/>
        <v>0</v>
      </c>
      <c r="N461" s="244" t="e">
        <f t="shared" si="93"/>
        <v>#DIV/0!</v>
      </c>
    </row>
    <row r="462" spans="1:14" s="133" customFormat="1" ht="22.5" customHeight="1" hidden="1">
      <c r="A462" s="136" t="s">
        <v>203</v>
      </c>
      <c r="B462" s="132" t="s">
        <v>204</v>
      </c>
      <c r="C462" s="141">
        <f t="shared" si="100"/>
        <v>0</v>
      </c>
      <c r="D462" s="141">
        <f t="shared" si="99"/>
        <v>0</v>
      </c>
      <c r="E462" s="143">
        <f t="shared" si="95"/>
        <v>0</v>
      </c>
      <c r="F462" s="244" t="e">
        <f t="shared" si="92"/>
        <v>#DIV/0!</v>
      </c>
      <c r="G462" s="142"/>
      <c r="H462" s="142"/>
      <c r="I462" s="143">
        <f t="shared" si="96"/>
        <v>0</v>
      </c>
      <c r="J462" s="244" t="e">
        <f t="shared" si="97"/>
        <v>#DIV/0!</v>
      </c>
      <c r="K462" s="141"/>
      <c r="L462" s="141"/>
      <c r="M462" s="143">
        <f t="shared" si="98"/>
        <v>0</v>
      </c>
      <c r="N462" s="244" t="e">
        <f t="shared" si="93"/>
        <v>#DIV/0!</v>
      </c>
    </row>
    <row r="463" spans="1:14" s="133" customFormat="1" ht="22.5" customHeight="1" hidden="1">
      <c r="A463" s="136" t="s">
        <v>388</v>
      </c>
      <c r="B463" s="132" t="s">
        <v>389</v>
      </c>
      <c r="C463" s="141">
        <f t="shared" si="100"/>
        <v>0</v>
      </c>
      <c r="D463" s="141">
        <f t="shared" si="99"/>
        <v>0</v>
      </c>
      <c r="E463" s="143">
        <f t="shared" si="95"/>
        <v>0</v>
      </c>
      <c r="F463" s="244" t="e">
        <f t="shared" si="92"/>
        <v>#DIV/0!</v>
      </c>
      <c r="G463" s="142"/>
      <c r="H463" s="142"/>
      <c r="I463" s="143">
        <f t="shared" si="96"/>
        <v>0</v>
      </c>
      <c r="J463" s="244" t="e">
        <f t="shared" si="97"/>
        <v>#DIV/0!</v>
      </c>
      <c r="K463" s="141"/>
      <c r="L463" s="141"/>
      <c r="M463" s="143">
        <f t="shared" si="98"/>
        <v>0</v>
      </c>
      <c r="N463" s="244" t="e">
        <f t="shared" si="93"/>
        <v>#DIV/0!</v>
      </c>
    </row>
    <row r="464" spans="1:14" s="133" customFormat="1" ht="22.5" customHeight="1" hidden="1">
      <c r="A464" s="136" t="s">
        <v>205</v>
      </c>
      <c r="B464" s="132" t="s">
        <v>206</v>
      </c>
      <c r="C464" s="141">
        <f t="shared" si="100"/>
        <v>0</v>
      </c>
      <c r="D464" s="141">
        <f t="shared" si="99"/>
        <v>0</v>
      </c>
      <c r="E464" s="143">
        <f t="shared" si="95"/>
        <v>0</v>
      </c>
      <c r="F464" s="244" t="e">
        <f t="shared" si="92"/>
        <v>#DIV/0!</v>
      </c>
      <c r="G464" s="142"/>
      <c r="H464" s="142"/>
      <c r="I464" s="143">
        <f t="shared" si="96"/>
        <v>0</v>
      </c>
      <c r="J464" s="244" t="e">
        <f t="shared" si="97"/>
        <v>#DIV/0!</v>
      </c>
      <c r="K464" s="141"/>
      <c r="L464" s="141"/>
      <c r="M464" s="143">
        <f t="shared" si="98"/>
        <v>0</v>
      </c>
      <c r="N464" s="244" t="e">
        <f t="shared" si="93"/>
        <v>#DIV/0!</v>
      </c>
    </row>
    <row r="465" spans="1:14" s="133" customFormat="1" ht="22.5" customHeight="1" hidden="1">
      <c r="A465" s="136" t="s">
        <v>390</v>
      </c>
      <c r="B465" s="132" t="s">
        <v>391</v>
      </c>
      <c r="C465" s="141">
        <f t="shared" si="100"/>
        <v>0</v>
      </c>
      <c r="D465" s="141">
        <f t="shared" si="99"/>
        <v>0</v>
      </c>
      <c r="E465" s="143">
        <f t="shared" si="95"/>
        <v>0</v>
      </c>
      <c r="F465" s="244" t="e">
        <f t="shared" si="92"/>
        <v>#DIV/0!</v>
      </c>
      <c r="G465" s="142"/>
      <c r="H465" s="142"/>
      <c r="I465" s="143">
        <f t="shared" si="96"/>
        <v>0</v>
      </c>
      <c r="J465" s="244" t="e">
        <f t="shared" si="97"/>
        <v>#DIV/0!</v>
      </c>
      <c r="K465" s="141"/>
      <c r="L465" s="141"/>
      <c r="M465" s="143">
        <f t="shared" si="98"/>
        <v>0</v>
      </c>
      <c r="N465" s="244" t="e">
        <f t="shared" si="93"/>
        <v>#DIV/0!</v>
      </c>
    </row>
    <row r="466" spans="1:14" s="133" customFormat="1" ht="22.5" customHeight="1" hidden="1">
      <c r="A466" s="136" t="s">
        <v>207</v>
      </c>
      <c r="B466" s="132" t="s">
        <v>208</v>
      </c>
      <c r="C466" s="141"/>
      <c r="D466" s="141"/>
      <c r="E466" s="143"/>
      <c r="F466" s="244"/>
      <c r="G466" s="142"/>
      <c r="H466" s="142"/>
      <c r="I466" s="143">
        <f t="shared" si="96"/>
        <v>0</v>
      </c>
      <c r="J466" s="244" t="e">
        <f t="shared" si="97"/>
        <v>#DIV/0!</v>
      </c>
      <c r="K466" s="141"/>
      <c r="L466" s="141"/>
      <c r="M466" s="143">
        <f t="shared" si="98"/>
        <v>0</v>
      </c>
      <c r="N466" s="244" t="e">
        <f t="shared" si="93"/>
        <v>#DIV/0!</v>
      </c>
    </row>
    <row r="467" spans="1:14" s="133" customFormat="1" ht="22.5" customHeight="1" hidden="1">
      <c r="A467" s="136" t="s">
        <v>392</v>
      </c>
      <c r="B467" s="132" t="s">
        <v>393</v>
      </c>
      <c r="C467" s="141">
        <f>G467+K467</f>
        <v>0</v>
      </c>
      <c r="D467" s="141">
        <f>H467+L467</f>
        <v>0</v>
      </c>
      <c r="E467" s="143">
        <f>D467-C467</f>
        <v>0</v>
      </c>
      <c r="F467" s="244" t="e">
        <f>D467/C467*100</f>
        <v>#DIV/0!</v>
      </c>
      <c r="G467" s="142"/>
      <c r="H467" s="142"/>
      <c r="I467" s="143">
        <f t="shared" si="96"/>
        <v>0</v>
      </c>
      <c r="J467" s="244" t="e">
        <f t="shared" si="97"/>
        <v>#DIV/0!</v>
      </c>
      <c r="K467" s="141"/>
      <c r="L467" s="141"/>
      <c r="M467" s="143">
        <f t="shared" si="98"/>
        <v>0</v>
      </c>
      <c r="N467" s="244" t="e">
        <f t="shared" si="93"/>
        <v>#DIV/0!</v>
      </c>
    </row>
    <row r="468" spans="1:14" s="133" customFormat="1" ht="22.5" customHeight="1">
      <c r="A468" s="136" t="s">
        <v>209</v>
      </c>
      <c r="B468" s="132" t="s">
        <v>210</v>
      </c>
      <c r="C468" s="141">
        <f t="shared" si="100"/>
        <v>5665948.2</v>
      </c>
      <c r="D468" s="141">
        <f t="shared" si="99"/>
        <v>5576700</v>
      </c>
      <c r="E468" s="143">
        <f t="shared" si="95"/>
        <v>-89248.20000000019</v>
      </c>
      <c r="F468" s="244">
        <f t="shared" si="92"/>
        <v>98.42483205194145</v>
      </c>
      <c r="G468" s="142">
        <v>5665939.8</v>
      </c>
      <c r="H468" s="142">
        <v>5576700</v>
      </c>
      <c r="I468" s="143">
        <f t="shared" si="96"/>
        <v>-89239.79999999981</v>
      </c>
      <c r="J468" s="244">
        <f t="shared" si="97"/>
        <v>98.42497797099786</v>
      </c>
      <c r="K468" s="257">
        <v>8.4</v>
      </c>
      <c r="L468" s="141"/>
      <c r="M468" s="143">
        <f t="shared" si="98"/>
        <v>-8.4</v>
      </c>
      <c r="N468" s="244">
        <f t="shared" si="93"/>
        <v>0</v>
      </c>
    </row>
    <row r="469" spans="1:14" s="133" customFormat="1" ht="22.5" customHeight="1">
      <c r="A469" s="136" t="s">
        <v>211</v>
      </c>
      <c r="B469" s="132" t="s">
        <v>212</v>
      </c>
      <c r="C469" s="141">
        <f t="shared" si="100"/>
        <v>4829460.4</v>
      </c>
      <c r="D469" s="141">
        <f t="shared" si="99"/>
        <v>4828030.100000001</v>
      </c>
      <c r="E469" s="143">
        <f t="shared" si="95"/>
        <v>-1430.2999999998137</v>
      </c>
      <c r="F469" s="244">
        <f t="shared" si="92"/>
        <v>99.97038385489195</v>
      </c>
      <c r="G469" s="142">
        <v>4491770.4</v>
      </c>
      <c r="H469" s="142">
        <v>4491092.9</v>
      </c>
      <c r="I469" s="143">
        <f t="shared" si="96"/>
        <v>-677.5</v>
      </c>
      <c r="J469" s="244">
        <f t="shared" si="97"/>
        <v>99.98491686039874</v>
      </c>
      <c r="K469" s="141">
        <v>337690</v>
      </c>
      <c r="L469" s="141">
        <v>336937.2</v>
      </c>
      <c r="M469" s="143">
        <f t="shared" si="98"/>
        <v>-752.7999999999884</v>
      </c>
      <c r="N469" s="244">
        <f t="shared" si="93"/>
        <v>99.77707364742811</v>
      </c>
    </row>
    <row r="470" spans="1:14" s="133" customFormat="1" ht="22.5" customHeight="1">
      <c r="A470" s="136" t="s">
        <v>213</v>
      </c>
      <c r="B470" s="132" t="s">
        <v>261</v>
      </c>
      <c r="C470" s="141">
        <f t="shared" si="100"/>
        <v>366.2</v>
      </c>
      <c r="D470" s="141">
        <f t="shared" si="99"/>
        <v>299.9</v>
      </c>
      <c r="E470" s="143">
        <f t="shared" si="95"/>
        <v>-66.30000000000001</v>
      </c>
      <c r="F470" s="244">
        <f t="shared" si="92"/>
        <v>81.89513926815947</v>
      </c>
      <c r="G470" s="142"/>
      <c r="H470" s="142"/>
      <c r="I470" s="143"/>
      <c r="J470" s="244"/>
      <c r="K470" s="141">
        <v>366.2</v>
      </c>
      <c r="L470" s="141">
        <v>299.9</v>
      </c>
      <c r="M470" s="143">
        <f t="shared" si="98"/>
        <v>-66.30000000000001</v>
      </c>
      <c r="N470" s="244">
        <f t="shared" si="93"/>
        <v>81.89513926815947</v>
      </c>
    </row>
    <row r="471" spans="1:14" s="133" customFormat="1" ht="22.5" customHeight="1">
      <c r="A471" s="136" t="s">
        <v>262</v>
      </c>
      <c r="B471" s="132" t="s">
        <v>263</v>
      </c>
      <c r="C471" s="141"/>
      <c r="D471" s="141">
        <f t="shared" si="99"/>
        <v>69</v>
      </c>
      <c r="E471" s="143">
        <f t="shared" si="95"/>
        <v>69</v>
      </c>
      <c r="F471" s="244"/>
      <c r="G471" s="142"/>
      <c r="H471" s="142"/>
      <c r="I471" s="143"/>
      <c r="J471" s="244"/>
      <c r="K471" s="141"/>
      <c r="L471" s="141">
        <v>69</v>
      </c>
      <c r="M471" s="143">
        <f t="shared" si="98"/>
        <v>69</v>
      </c>
      <c r="N471" s="244"/>
    </row>
    <row r="472" spans="1:14" s="133" customFormat="1" ht="22.5" customHeight="1" hidden="1">
      <c r="A472" s="136" t="s">
        <v>214</v>
      </c>
      <c r="B472" s="132" t="s">
        <v>215</v>
      </c>
      <c r="C472" s="141">
        <f t="shared" si="100"/>
        <v>0</v>
      </c>
      <c r="D472" s="141">
        <f t="shared" si="99"/>
        <v>0</v>
      </c>
      <c r="E472" s="143">
        <f t="shared" si="95"/>
        <v>0</v>
      </c>
      <c r="F472" s="244" t="e">
        <f t="shared" si="92"/>
        <v>#DIV/0!</v>
      </c>
      <c r="G472" s="142"/>
      <c r="H472" s="142"/>
      <c r="I472" s="143">
        <f>H472-G472</f>
        <v>0</v>
      </c>
      <c r="J472" s="244" t="e">
        <f>H472/G472*100</f>
        <v>#DIV/0!</v>
      </c>
      <c r="K472" s="141"/>
      <c r="L472" s="141"/>
      <c r="M472" s="143">
        <f t="shared" si="98"/>
        <v>0</v>
      </c>
      <c r="N472" s="244" t="e">
        <f t="shared" si="93"/>
        <v>#DIV/0!</v>
      </c>
    </row>
    <row r="473" spans="1:14" s="131" customFormat="1" ht="22.5" customHeight="1">
      <c r="A473" s="135" t="s">
        <v>216</v>
      </c>
      <c r="B473" s="130" t="s">
        <v>217</v>
      </c>
      <c r="C473" s="139">
        <f>G473+K473</f>
        <v>10613.7</v>
      </c>
      <c r="D473" s="139">
        <f>H473+L473</f>
        <v>9718.7</v>
      </c>
      <c r="E473" s="138">
        <f t="shared" si="95"/>
        <v>-895</v>
      </c>
      <c r="F473" s="146">
        <f t="shared" si="92"/>
        <v>91.56750237900073</v>
      </c>
      <c r="G473" s="140">
        <v>6959</v>
      </c>
      <c r="H473" s="140">
        <v>4550.1</v>
      </c>
      <c r="I473" s="138">
        <f t="shared" si="96"/>
        <v>-2408.8999999999996</v>
      </c>
      <c r="J473" s="146">
        <f t="shared" si="97"/>
        <v>65.38439430952724</v>
      </c>
      <c r="K473" s="139">
        <v>3654.7</v>
      </c>
      <c r="L473" s="139">
        <v>5168.6</v>
      </c>
      <c r="M473" s="138">
        <f>L473-K473</f>
        <v>1513.9000000000005</v>
      </c>
      <c r="N473" s="146">
        <f>L473/K473*100</f>
        <v>141.42337264344545</v>
      </c>
    </row>
    <row r="474" spans="1:14" s="133" customFormat="1" ht="15.75" customHeight="1">
      <c r="A474" s="136" t="s">
        <v>216</v>
      </c>
      <c r="B474" s="132"/>
      <c r="C474" s="141"/>
      <c r="D474" s="142"/>
      <c r="E474" s="138"/>
      <c r="F474" s="146"/>
      <c r="G474" s="142"/>
      <c r="H474" s="142"/>
      <c r="I474" s="138"/>
      <c r="J474" s="146"/>
      <c r="K474" s="141"/>
      <c r="L474" s="141"/>
      <c r="M474" s="138"/>
      <c r="N474" s="146"/>
    </row>
    <row r="475" spans="1:14" s="131" customFormat="1" ht="22.5" customHeight="1">
      <c r="A475" s="134"/>
      <c r="B475" s="130" t="s">
        <v>225</v>
      </c>
      <c r="C475" s="139">
        <f>C476+C520</f>
        <v>67016127.19999999</v>
      </c>
      <c r="D475" s="139">
        <f>D476+D520</f>
        <v>61583441.00000001</v>
      </c>
      <c r="E475" s="138">
        <f aca="true" t="shared" si="101" ref="E475:E522">D475-C475</f>
        <v>-5432686.199999981</v>
      </c>
      <c r="F475" s="146">
        <f>D475/C475*100</f>
        <v>91.89346441374192</v>
      </c>
      <c r="G475" s="139">
        <f>G476+G520</f>
        <v>60184287</v>
      </c>
      <c r="H475" s="139">
        <f>H476+H520</f>
        <v>54927254.300000004</v>
      </c>
      <c r="I475" s="138">
        <f aca="true" t="shared" si="102" ref="I475:I522">H475-G475</f>
        <v>-5257032.6999999955</v>
      </c>
      <c r="J475" s="146">
        <f>H475/G475*100</f>
        <v>91.26510761853838</v>
      </c>
      <c r="K475" s="139">
        <f>K476+K520</f>
        <v>14457791.100000001</v>
      </c>
      <c r="L475" s="139">
        <f>L476+L520</f>
        <v>14213177.2</v>
      </c>
      <c r="M475" s="138">
        <f aca="true" t="shared" si="103" ref="M475:M519">L475-K475</f>
        <v>-244613.90000000224</v>
      </c>
      <c r="N475" s="146">
        <f aca="true" t="shared" si="104" ref="N475:N519">L475/K475*100</f>
        <v>98.30808248432913</v>
      </c>
    </row>
    <row r="476" spans="1:14" s="131" customFormat="1" ht="22.5" customHeight="1">
      <c r="A476" s="135"/>
      <c r="B476" s="130" t="s">
        <v>187</v>
      </c>
      <c r="C476" s="139">
        <f>C477+C478+C479+C480+C492+C493+C494+C498+C499+C500+C501+C502+C503+C504+C505+C506+C507+C508+C509+C510+C511+C512+C513+C514+C515+C516+C517+C519</f>
        <v>61985507.09999999</v>
      </c>
      <c r="D476" s="139">
        <f>D477+D478+D479+D480+D492+D493+D494+D498+D499+D500+D501+D502+D503+D504+D505+D506+D507+D508+D509+D510+D511+D512+D513+D514+D515+D516+D517+D519</f>
        <v>57535571.300000004</v>
      </c>
      <c r="E476" s="138">
        <f>D476-C476</f>
        <v>-4449935.799999982</v>
      </c>
      <c r="F476" s="146">
        <f>D476/C476*100</f>
        <v>92.82100605739824</v>
      </c>
      <c r="G476" s="139">
        <f>G477+G478+G479+G480+G492+G493+G494+G498+G499+G500+G501+G502+G503+G504+G505+G506+G507+G508+G509+G510+G511+G512+G513+G514+G515+G516+G517+G519</f>
        <v>55558127.6</v>
      </c>
      <c r="H476" s="139">
        <f>H477+H478+H479+H480+H492+H493+H494+H498+H499+H500+H501+H502+H503+H504+H505+H506+H507+H508+H509+H510+H511+H512+H513+H514+H515+H516+H517+H519</f>
        <v>51305826.300000004</v>
      </c>
      <c r="I476" s="138">
        <f>H476-G476</f>
        <v>-4252301.299999997</v>
      </c>
      <c r="J476" s="146">
        <f>H476/G476*100</f>
        <v>92.34621200589201</v>
      </c>
      <c r="K476" s="139">
        <f>K477+K478+K479+K480+K492+K493+K494+K498+K499+K500+K501+K502+K503+K504+K505+K506+K507+K508+K509+K510+K511+K512+K513+K514+K515+K516+K517+K519</f>
        <v>14053330.400000002</v>
      </c>
      <c r="L476" s="139">
        <f>L477+L478+L479+L480+L492+L493+L494+L498+L499+L500+L501+L502+L503+L504+L505+L506+L507+L508+L509+L510+L511+L512+L513+L514+L515+L516+L517+L519</f>
        <v>13786735.5</v>
      </c>
      <c r="M476" s="138">
        <f t="shared" si="103"/>
        <v>-266594.90000000224</v>
      </c>
      <c r="N476" s="146">
        <f t="shared" si="104"/>
        <v>98.10297707083011</v>
      </c>
    </row>
    <row r="477" spans="1:14" s="133" customFormat="1" ht="22.5" customHeight="1">
      <c r="A477" s="136" t="s">
        <v>188</v>
      </c>
      <c r="B477" s="132" t="s">
        <v>189</v>
      </c>
      <c r="C477" s="141">
        <f aca="true" t="shared" si="105" ref="C477:D480">G477+K477</f>
        <v>16977837.699999996</v>
      </c>
      <c r="D477" s="141">
        <f t="shared" si="105"/>
        <v>16902583.1</v>
      </c>
      <c r="E477" s="143">
        <f t="shared" si="101"/>
        <v>-75254.59999999404</v>
      </c>
      <c r="F477" s="244">
        <f aca="true" t="shared" si="106" ref="F477:F520">D477/C477*100</f>
        <v>99.55674803040439</v>
      </c>
      <c r="G477" s="142">
        <f aca="true" t="shared" si="107" ref="G477:H479">G6+G53+G100+G147+G194+G241+G288+G336+G383+G430</f>
        <v>9680998.099999998</v>
      </c>
      <c r="H477" s="142">
        <f t="shared" si="107"/>
        <v>9652359</v>
      </c>
      <c r="I477" s="143">
        <f t="shared" si="102"/>
        <v>-28639.099999997765</v>
      </c>
      <c r="J477" s="244">
        <f aca="true" t="shared" si="108" ref="J477:J520">H477/G477*100</f>
        <v>99.70417203160076</v>
      </c>
      <c r="K477" s="142">
        <f aca="true" t="shared" si="109" ref="K477:L480">K6+K53+K100+K147+K194+K241+K288+K336+K383+K430</f>
        <v>7296839.6</v>
      </c>
      <c r="L477" s="142">
        <f t="shared" si="109"/>
        <v>7250224.100000001</v>
      </c>
      <c r="M477" s="143">
        <f t="shared" si="103"/>
        <v>-46615.49999999907</v>
      </c>
      <c r="N477" s="244">
        <f t="shared" si="104"/>
        <v>99.36115493069083</v>
      </c>
    </row>
    <row r="478" spans="1:14" s="133" customFormat="1" ht="22.5" customHeight="1">
      <c r="A478" s="136" t="s">
        <v>190</v>
      </c>
      <c r="B478" s="132" t="s">
        <v>191</v>
      </c>
      <c r="C478" s="141">
        <f t="shared" si="105"/>
        <v>2233603.2</v>
      </c>
      <c r="D478" s="141">
        <f t="shared" si="105"/>
        <v>2207342.0999999996</v>
      </c>
      <c r="E478" s="143">
        <f t="shared" si="101"/>
        <v>-26261.10000000056</v>
      </c>
      <c r="F478" s="244">
        <f t="shared" si="106"/>
        <v>98.82427192081384</v>
      </c>
      <c r="G478" s="142">
        <f t="shared" si="107"/>
        <v>1022527.8</v>
      </c>
      <c r="H478" s="142">
        <f t="shared" si="107"/>
        <v>1010682.9999999999</v>
      </c>
      <c r="I478" s="143">
        <f t="shared" si="102"/>
        <v>-11844.800000000163</v>
      </c>
      <c r="J478" s="244">
        <f t="shared" si="108"/>
        <v>98.84161584653248</v>
      </c>
      <c r="K478" s="142">
        <f t="shared" si="109"/>
        <v>1211075.4</v>
      </c>
      <c r="L478" s="142">
        <f t="shared" si="109"/>
        <v>1196659.0999999999</v>
      </c>
      <c r="M478" s="143">
        <f t="shared" si="103"/>
        <v>-14416.300000000047</v>
      </c>
      <c r="N478" s="244">
        <f t="shared" si="104"/>
        <v>98.80962820316554</v>
      </c>
    </row>
    <row r="479" spans="1:14" s="133" customFormat="1" ht="22.5" customHeight="1">
      <c r="A479" s="136" t="s">
        <v>192</v>
      </c>
      <c r="B479" s="132" t="s">
        <v>193</v>
      </c>
      <c r="C479" s="141">
        <f t="shared" si="105"/>
        <v>418548.2</v>
      </c>
      <c r="D479" s="141">
        <f t="shared" si="105"/>
        <v>391488.20000000007</v>
      </c>
      <c r="E479" s="143">
        <f t="shared" si="101"/>
        <v>-27059.99999999994</v>
      </c>
      <c r="F479" s="244">
        <f t="shared" si="106"/>
        <v>93.53479479782736</v>
      </c>
      <c r="G479" s="142">
        <f>G8+G55+G102+G149+G196+G243+G290+G338+G385+G432</f>
        <v>323460.4</v>
      </c>
      <c r="H479" s="142">
        <f t="shared" si="107"/>
        <v>301214.4</v>
      </c>
      <c r="I479" s="143">
        <f t="shared" si="102"/>
        <v>-22246</v>
      </c>
      <c r="J479" s="244">
        <f t="shared" si="108"/>
        <v>93.12249660236617</v>
      </c>
      <c r="K479" s="142">
        <f t="shared" si="109"/>
        <v>95087.8</v>
      </c>
      <c r="L479" s="142">
        <f t="shared" si="109"/>
        <v>90273.80000000002</v>
      </c>
      <c r="M479" s="143">
        <f t="shared" si="103"/>
        <v>-4813.999999999985</v>
      </c>
      <c r="N479" s="244">
        <f t="shared" si="104"/>
        <v>94.93731056981022</v>
      </c>
    </row>
    <row r="480" spans="1:14" s="133" customFormat="1" ht="22.5" customHeight="1">
      <c r="A480" s="136" t="s">
        <v>194</v>
      </c>
      <c r="B480" s="132" t="s">
        <v>363</v>
      </c>
      <c r="C480" s="141">
        <f t="shared" si="105"/>
        <v>2295877.7</v>
      </c>
      <c r="D480" s="141">
        <f>D481+D482+D483+D484+D485+D486+D487+D488+D489+D490+D491</f>
        <v>2192747.7</v>
      </c>
      <c r="E480" s="143">
        <f t="shared" si="101"/>
        <v>-103130</v>
      </c>
      <c r="F480" s="244">
        <f t="shared" si="106"/>
        <v>95.50803598989616</v>
      </c>
      <c r="G480" s="142">
        <f>G9+G56+G103+G150+G197+G244+G291+G339+G386+G433</f>
        <v>1432263.6</v>
      </c>
      <c r="H480" s="141">
        <f>H481+H482+H483+H484+H485+H486+H487+H488+H489+H490+H491</f>
        <v>1368301</v>
      </c>
      <c r="I480" s="143">
        <f t="shared" si="102"/>
        <v>-63962.60000000009</v>
      </c>
      <c r="J480" s="244">
        <f t="shared" si="108"/>
        <v>95.5341600526607</v>
      </c>
      <c r="K480" s="142">
        <f t="shared" si="109"/>
        <v>863614.1</v>
      </c>
      <c r="L480" s="141">
        <f>L481+L482+L483+L484+L485+L486+L487+L488+L489+L490+L491</f>
        <v>824446.6999999998</v>
      </c>
      <c r="M480" s="143">
        <f t="shared" si="103"/>
        <v>-39167.40000000014</v>
      </c>
      <c r="N480" s="244">
        <f t="shared" si="104"/>
        <v>95.46471045343051</v>
      </c>
    </row>
    <row r="481" spans="1:14" s="133" customFormat="1" ht="22.5" customHeight="1">
      <c r="A481" s="136" t="s">
        <v>226</v>
      </c>
      <c r="B481" s="132" t="s">
        <v>227</v>
      </c>
      <c r="C481" s="141"/>
      <c r="D481" s="141">
        <f aca="true" t="shared" si="110" ref="D481:D519">H481+L481</f>
        <v>126334.69999999998</v>
      </c>
      <c r="E481" s="143">
        <f t="shared" si="101"/>
        <v>126334.69999999998</v>
      </c>
      <c r="F481" s="244"/>
      <c r="G481" s="142"/>
      <c r="H481" s="142">
        <f aca="true" t="shared" si="111" ref="G481:H500">H10+H57+H104+H151+H198+H245+H292+H340+H387+H434</f>
        <v>70972.49999999999</v>
      </c>
      <c r="I481" s="143">
        <f t="shared" si="102"/>
        <v>70972.49999999999</v>
      </c>
      <c r="J481" s="244"/>
      <c r="K481" s="142"/>
      <c r="L481" s="142">
        <f aca="true" t="shared" si="112" ref="K481:L500">L10+L57+L104+L151+L198+L245+L292+L340+L387+L434</f>
        <v>55362.2</v>
      </c>
      <c r="M481" s="143">
        <f t="shared" si="103"/>
        <v>55362.2</v>
      </c>
      <c r="N481" s="244"/>
    </row>
    <row r="482" spans="1:14" s="133" customFormat="1" ht="22.5" customHeight="1">
      <c r="A482" s="136" t="s">
        <v>228</v>
      </c>
      <c r="B482" s="132" t="s">
        <v>229</v>
      </c>
      <c r="C482" s="141"/>
      <c r="D482" s="141">
        <f t="shared" si="110"/>
        <v>893777.7</v>
      </c>
      <c r="E482" s="143">
        <f t="shared" si="101"/>
        <v>893777.7</v>
      </c>
      <c r="F482" s="244"/>
      <c r="G482" s="142"/>
      <c r="H482" s="142">
        <f t="shared" si="111"/>
        <v>508501.7</v>
      </c>
      <c r="I482" s="143">
        <f t="shared" si="102"/>
        <v>508501.7</v>
      </c>
      <c r="J482" s="244"/>
      <c r="K482" s="142"/>
      <c r="L482" s="142">
        <f t="shared" si="112"/>
        <v>385276</v>
      </c>
      <c r="M482" s="143">
        <f t="shared" si="103"/>
        <v>385276</v>
      </c>
      <c r="N482" s="244"/>
    </row>
    <row r="483" spans="1:14" s="133" customFormat="1" ht="22.5" customHeight="1">
      <c r="A483" s="136" t="s">
        <v>230</v>
      </c>
      <c r="B483" s="132" t="s">
        <v>231</v>
      </c>
      <c r="C483" s="141"/>
      <c r="D483" s="141">
        <f t="shared" si="110"/>
        <v>545691.1</v>
      </c>
      <c r="E483" s="143">
        <f t="shared" si="101"/>
        <v>545691.1</v>
      </c>
      <c r="F483" s="244"/>
      <c r="G483" s="142"/>
      <c r="H483" s="142">
        <f t="shared" si="111"/>
        <v>215858.19999999998</v>
      </c>
      <c r="I483" s="143">
        <f t="shared" si="102"/>
        <v>215858.19999999998</v>
      </c>
      <c r="J483" s="244"/>
      <c r="K483" s="142"/>
      <c r="L483" s="142">
        <f t="shared" si="112"/>
        <v>329832.89999999997</v>
      </c>
      <c r="M483" s="143">
        <f t="shared" si="103"/>
        <v>329832.89999999997</v>
      </c>
      <c r="N483" s="244"/>
    </row>
    <row r="484" spans="1:14" s="133" customFormat="1" ht="22.5" customHeight="1">
      <c r="A484" s="136" t="s">
        <v>232</v>
      </c>
      <c r="B484" s="132" t="s">
        <v>32</v>
      </c>
      <c r="C484" s="141"/>
      <c r="D484" s="141">
        <f t="shared" si="110"/>
        <v>66035.3</v>
      </c>
      <c r="E484" s="143">
        <f t="shared" si="101"/>
        <v>66035.3</v>
      </c>
      <c r="F484" s="244"/>
      <c r="G484" s="142"/>
      <c r="H484" s="142">
        <f t="shared" si="111"/>
        <v>65002.4</v>
      </c>
      <c r="I484" s="143">
        <f t="shared" si="102"/>
        <v>65002.4</v>
      </c>
      <c r="J484" s="244"/>
      <c r="K484" s="142"/>
      <c r="L484" s="142">
        <f t="shared" si="112"/>
        <v>1032.9</v>
      </c>
      <c r="M484" s="143">
        <f t="shared" si="103"/>
        <v>1032.9</v>
      </c>
      <c r="N484" s="244"/>
    </row>
    <row r="485" spans="1:14" s="133" customFormat="1" ht="22.5" customHeight="1">
      <c r="A485" s="136" t="s">
        <v>364</v>
      </c>
      <c r="B485" s="132" t="s">
        <v>365</v>
      </c>
      <c r="C485" s="141"/>
      <c r="D485" s="141">
        <f t="shared" si="110"/>
        <v>19567.600000000002</v>
      </c>
      <c r="E485" s="143">
        <f t="shared" si="101"/>
        <v>19567.600000000002</v>
      </c>
      <c r="F485" s="244"/>
      <c r="G485" s="142"/>
      <c r="H485" s="142">
        <f t="shared" si="111"/>
        <v>17226.7</v>
      </c>
      <c r="I485" s="143">
        <f t="shared" si="102"/>
        <v>17226.7</v>
      </c>
      <c r="J485" s="244"/>
      <c r="K485" s="142"/>
      <c r="L485" s="142">
        <f t="shared" si="112"/>
        <v>2340.9</v>
      </c>
      <c r="M485" s="143">
        <f t="shared" si="103"/>
        <v>2340.9</v>
      </c>
      <c r="N485" s="244"/>
    </row>
    <row r="486" spans="1:14" s="133" customFormat="1" ht="22.5" customHeight="1">
      <c r="A486" s="136" t="s">
        <v>233</v>
      </c>
      <c r="B486" s="132" t="s">
        <v>33</v>
      </c>
      <c r="C486" s="141"/>
      <c r="D486" s="141">
        <f t="shared" si="110"/>
        <v>249857.5</v>
      </c>
      <c r="E486" s="143">
        <f t="shared" si="101"/>
        <v>249857.5</v>
      </c>
      <c r="F486" s="244"/>
      <c r="G486" s="142"/>
      <c r="H486" s="142">
        <f t="shared" si="111"/>
        <v>204111.80000000002</v>
      </c>
      <c r="I486" s="143">
        <f t="shared" si="102"/>
        <v>204111.80000000002</v>
      </c>
      <c r="J486" s="244"/>
      <c r="K486" s="142"/>
      <c r="L486" s="142">
        <f t="shared" si="112"/>
        <v>45745.7</v>
      </c>
      <c r="M486" s="143">
        <f t="shared" si="103"/>
        <v>45745.7</v>
      </c>
      <c r="N486" s="244"/>
    </row>
    <row r="487" spans="1:14" s="133" customFormat="1" ht="22.5" customHeight="1">
      <c r="A487" s="136" t="s">
        <v>366</v>
      </c>
      <c r="B487" s="132" t="s">
        <v>367</v>
      </c>
      <c r="C487" s="141"/>
      <c r="D487" s="141">
        <f t="shared" si="110"/>
        <v>22212.3</v>
      </c>
      <c r="E487" s="143">
        <f t="shared" si="101"/>
        <v>22212.3</v>
      </c>
      <c r="F487" s="244"/>
      <c r="G487" s="142"/>
      <c r="H487" s="142">
        <f t="shared" si="111"/>
        <v>20172.1</v>
      </c>
      <c r="I487" s="143">
        <f t="shared" si="102"/>
        <v>20172.1</v>
      </c>
      <c r="J487" s="244"/>
      <c r="K487" s="142"/>
      <c r="L487" s="142">
        <f t="shared" si="112"/>
        <v>2040.2</v>
      </c>
      <c r="M487" s="143">
        <f t="shared" si="103"/>
        <v>2040.2</v>
      </c>
      <c r="N487" s="244"/>
    </row>
    <row r="488" spans="1:14" s="133" customFormat="1" ht="22.5" customHeight="1">
      <c r="A488" s="136" t="s">
        <v>368</v>
      </c>
      <c r="B488" s="132" t="s">
        <v>369</v>
      </c>
      <c r="C488" s="141"/>
      <c r="D488" s="141">
        <f t="shared" si="110"/>
        <v>2345.7000000000003</v>
      </c>
      <c r="E488" s="143">
        <f t="shared" si="101"/>
        <v>2345.7000000000003</v>
      </c>
      <c r="F488" s="244"/>
      <c r="G488" s="142"/>
      <c r="H488" s="142">
        <f t="shared" si="111"/>
        <v>2251.5000000000005</v>
      </c>
      <c r="I488" s="143">
        <f t="shared" si="102"/>
        <v>2251.5000000000005</v>
      </c>
      <c r="J488" s="244"/>
      <c r="K488" s="142"/>
      <c r="L488" s="142">
        <f t="shared" si="112"/>
        <v>94.2</v>
      </c>
      <c r="M488" s="143">
        <f t="shared" si="103"/>
        <v>94.2</v>
      </c>
      <c r="N488" s="244"/>
    </row>
    <row r="489" spans="1:14" s="133" customFormat="1" ht="22.5" customHeight="1">
      <c r="A489" s="136" t="s">
        <v>370</v>
      </c>
      <c r="B489" s="132" t="s">
        <v>371</v>
      </c>
      <c r="C489" s="141"/>
      <c r="D489" s="141">
        <f t="shared" si="110"/>
        <v>10257.300000000001</v>
      </c>
      <c r="E489" s="143">
        <f t="shared" si="101"/>
        <v>10257.300000000001</v>
      </c>
      <c r="F489" s="244"/>
      <c r="G489" s="142"/>
      <c r="H489" s="142">
        <f t="shared" si="111"/>
        <v>10081.1</v>
      </c>
      <c r="I489" s="143">
        <f t="shared" si="102"/>
        <v>10081.1</v>
      </c>
      <c r="J489" s="244"/>
      <c r="K489" s="142"/>
      <c r="L489" s="142">
        <f t="shared" si="112"/>
        <v>176.20000000000002</v>
      </c>
      <c r="M489" s="143">
        <f t="shared" si="103"/>
        <v>176.20000000000002</v>
      </c>
      <c r="N489" s="244"/>
    </row>
    <row r="490" spans="1:14" s="133" customFormat="1" ht="22.5" customHeight="1">
      <c r="A490" s="136" t="s">
        <v>372</v>
      </c>
      <c r="B490" s="132" t="s">
        <v>373</v>
      </c>
      <c r="C490" s="141"/>
      <c r="D490" s="141">
        <f t="shared" si="110"/>
        <v>213174.2</v>
      </c>
      <c r="E490" s="143">
        <f t="shared" si="101"/>
        <v>213174.2</v>
      </c>
      <c r="F490" s="244"/>
      <c r="G490" s="142"/>
      <c r="H490" s="142">
        <f t="shared" si="111"/>
        <v>213174.2</v>
      </c>
      <c r="I490" s="143">
        <f t="shared" si="102"/>
        <v>213174.2</v>
      </c>
      <c r="J490" s="244"/>
      <c r="K490" s="142"/>
      <c r="L490" s="142"/>
      <c r="M490" s="143"/>
      <c r="N490" s="244"/>
    </row>
    <row r="491" spans="1:14" s="133" customFormat="1" ht="22.5" customHeight="1">
      <c r="A491" s="136" t="s">
        <v>234</v>
      </c>
      <c r="B491" s="132" t="s">
        <v>235</v>
      </c>
      <c r="C491" s="141"/>
      <c r="D491" s="141">
        <f t="shared" si="110"/>
        <v>43494.3</v>
      </c>
      <c r="E491" s="143">
        <f t="shared" si="101"/>
        <v>43494.3</v>
      </c>
      <c r="F491" s="244"/>
      <c r="G491" s="142"/>
      <c r="H491" s="142">
        <f t="shared" si="111"/>
        <v>40948.8</v>
      </c>
      <c r="I491" s="143">
        <f t="shared" si="102"/>
        <v>40948.8</v>
      </c>
      <c r="J491" s="244"/>
      <c r="K491" s="142"/>
      <c r="L491" s="142">
        <f t="shared" si="112"/>
        <v>2545.5</v>
      </c>
      <c r="M491" s="143">
        <f t="shared" si="103"/>
        <v>2545.5</v>
      </c>
      <c r="N491" s="244"/>
    </row>
    <row r="492" spans="1:14" s="133" customFormat="1" ht="22.5" customHeight="1">
      <c r="A492" s="136" t="s">
        <v>195</v>
      </c>
      <c r="B492" s="132" t="s">
        <v>11</v>
      </c>
      <c r="C492" s="141">
        <f aca="true" t="shared" si="113" ref="C492:C519">G492+K492</f>
        <v>185890.30000000002</v>
      </c>
      <c r="D492" s="141">
        <f t="shared" si="110"/>
        <v>179453.4</v>
      </c>
      <c r="E492" s="143">
        <f t="shared" si="101"/>
        <v>-6436.900000000023</v>
      </c>
      <c r="F492" s="244">
        <f t="shared" si="106"/>
        <v>96.5372588026379</v>
      </c>
      <c r="G492" s="142">
        <f t="shared" si="111"/>
        <v>178659.50000000003</v>
      </c>
      <c r="H492" s="142">
        <f t="shared" si="111"/>
        <v>172790.8</v>
      </c>
      <c r="I492" s="143">
        <f t="shared" si="102"/>
        <v>-5868.700000000041</v>
      </c>
      <c r="J492" s="244">
        <f t="shared" si="108"/>
        <v>96.7151480889625</v>
      </c>
      <c r="K492" s="142">
        <f t="shared" si="112"/>
        <v>7230.8</v>
      </c>
      <c r="L492" s="142">
        <f t="shared" si="112"/>
        <v>6662.6</v>
      </c>
      <c r="M492" s="143">
        <f t="shared" si="103"/>
        <v>-568.1999999999998</v>
      </c>
      <c r="N492" s="244">
        <f t="shared" si="104"/>
        <v>92.14194833213476</v>
      </c>
    </row>
    <row r="493" spans="1:14" s="133" customFormat="1" ht="22.5" customHeight="1">
      <c r="A493" s="136" t="s">
        <v>196</v>
      </c>
      <c r="B493" s="132" t="s">
        <v>197</v>
      </c>
      <c r="C493" s="141">
        <f t="shared" si="113"/>
        <v>772596.6000000001</v>
      </c>
      <c r="D493" s="141">
        <f t="shared" si="110"/>
        <v>758576.8999999999</v>
      </c>
      <c r="E493" s="143">
        <f t="shared" si="101"/>
        <v>-14019.700000000186</v>
      </c>
      <c r="F493" s="244">
        <f t="shared" si="106"/>
        <v>98.18537901927084</v>
      </c>
      <c r="G493" s="142">
        <f t="shared" si="111"/>
        <v>605442.7000000001</v>
      </c>
      <c r="H493" s="142">
        <f t="shared" si="111"/>
        <v>596017.3999999999</v>
      </c>
      <c r="I493" s="143">
        <f t="shared" si="102"/>
        <v>-9425.300000000163</v>
      </c>
      <c r="J493" s="244">
        <f t="shared" si="108"/>
        <v>98.44323831140417</v>
      </c>
      <c r="K493" s="142">
        <f t="shared" si="112"/>
        <v>167153.90000000002</v>
      </c>
      <c r="L493" s="142">
        <f t="shared" si="112"/>
        <v>162559.50000000003</v>
      </c>
      <c r="M493" s="143">
        <f t="shared" si="103"/>
        <v>-4594.399999999994</v>
      </c>
      <c r="N493" s="244">
        <f t="shared" si="104"/>
        <v>97.25139527106458</v>
      </c>
    </row>
    <row r="494" spans="1:14" s="133" customFormat="1" ht="22.5" customHeight="1">
      <c r="A494" s="136" t="s">
        <v>198</v>
      </c>
      <c r="B494" s="132" t="s">
        <v>35</v>
      </c>
      <c r="C494" s="141">
        <f t="shared" si="113"/>
        <v>7902932.9</v>
      </c>
      <c r="D494" s="141">
        <f t="shared" si="110"/>
        <v>4967027.2</v>
      </c>
      <c r="E494" s="143">
        <f t="shared" si="101"/>
        <v>-2935905.7</v>
      </c>
      <c r="F494" s="244">
        <f t="shared" si="106"/>
        <v>62.85042860480316</v>
      </c>
      <c r="G494" s="142">
        <f t="shared" si="111"/>
        <v>5464007.300000001</v>
      </c>
      <c r="H494" s="142">
        <f t="shared" si="111"/>
        <v>2615916.6</v>
      </c>
      <c r="I494" s="143">
        <f t="shared" si="102"/>
        <v>-2848090.7000000007</v>
      </c>
      <c r="J494" s="244">
        <f t="shared" si="108"/>
        <v>47.87542286043431</v>
      </c>
      <c r="K494" s="142">
        <f t="shared" si="112"/>
        <v>2438925.5999999996</v>
      </c>
      <c r="L494" s="142">
        <f t="shared" si="112"/>
        <v>2351110.6</v>
      </c>
      <c r="M494" s="143">
        <f t="shared" si="103"/>
        <v>-87814.99999999953</v>
      </c>
      <c r="N494" s="244">
        <f t="shared" si="104"/>
        <v>96.39943916288387</v>
      </c>
    </row>
    <row r="495" spans="1:14" s="133" customFormat="1" ht="22.5" customHeight="1">
      <c r="A495" s="136" t="s">
        <v>34</v>
      </c>
      <c r="B495" s="132" t="s">
        <v>374</v>
      </c>
      <c r="C495" s="141"/>
      <c r="D495" s="141">
        <f t="shared" si="110"/>
        <v>182363.80000000002</v>
      </c>
      <c r="E495" s="143">
        <f t="shared" si="101"/>
        <v>182363.80000000002</v>
      </c>
      <c r="F495" s="244"/>
      <c r="G495" s="142"/>
      <c r="H495" s="142">
        <f t="shared" si="111"/>
        <v>80894.6</v>
      </c>
      <c r="I495" s="143">
        <f t="shared" si="102"/>
        <v>80894.6</v>
      </c>
      <c r="J495" s="244"/>
      <c r="K495" s="142"/>
      <c r="L495" s="142">
        <f t="shared" si="112"/>
        <v>101469.20000000001</v>
      </c>
      <c r="M495" s="143">
        <f t="shared" si="103"/>
        <v>101469.20000000001</v>
      </c>
      <c r="N495" s="244"/>
    </row>
    <row r="496" spans="1:14" s="133" customFormat="1" ht="30.75" customHeight="1">
      <c r="A496" s="136" t="s">
        <v>237</v>
      </c>
      <c r="B496" s="132" t="s">
        <v>238</v>
      </c>
      <c r="C496" s="141"/>
      <c r="D496" s="141">
        <f t="shared" si="110"/>
        <v>244511.99999999997</v>
      </c>
      <c r="E496" s="143">
        <f t="shared" si="101"/>
        <v>244511.99999999997</v>
      </c>
      <c r="F496" s="244"/>
      <c r="G496" s="142"/>
      <c r="H496" s="142">
        <f t="shared" si="111"/>
        <v>238614.09999999998</v>
      </c>
      <c r="I496" s="143">
        <f t="shared" si="102"/>
        <v>238614.09999999998</v>
      </c>
      <c r="J496" s="244"/>
      <c r="K496" s="142"/>
      <c r="L496" s="142">
        <f t="shared" si="112"/>
        <v>5897.9</v>
      </c>
      <c r="M496" s="143">
        <f t="shared" si="103"/>
        <v>5897.9</v>
      </c>
      <c r="N496" s="244"/>
    </row>
    <row r="497" spans="1:14" s="133" customFormat="1" ht="22.5" customHeight="1">
      <c r="A497" s="136" t="s">
        <v>375</v>
      </c>
      <c r="B497" s="132" t="s">
        <v>376</v>
      </c>
      <c r="C497" s="141"/>
      <c r="D497" s="141">
        <f t="shared" si="110"/>
        <v>327178.5</v>
      </c>
      <c r="E497" s="143">
        <f t="shared" si="101"/>
        <v>327178.5</v>
      </c>
      <c r="F497" s="244"/>
      <c r="G497" s="142"/>
      <c r="H497" s="259">
        <f t="shared" si="111"/>
        <v>93323.6</v>
      </c>
      <c r="I497" s="143">
        <f t="shared" si="102"/>
        <v>93323.6</v>
      </c>
      <c r="J497" s="244"/>
      <c r="K497" s="142"/>
      <c r="L497" s="142">
        <f t="shared" si="112"/>
        <v>233854.9</v>
      </c>
      <c r="M497" s="143">
        <f t="shared" si="103"/>
        <v>233854.9</v>
      </c>
      <c r="N497" s="244"/>
    </row>
    <row r="498" spans="1:14" s="133" customFormat="1" ht="25.5" customHeight="1">
      <c r="A498" s="136" t="s">
        <v>377</v>
      </c>
      <c r="B498" s="132" t="s">
        <v>383</v>
      </c>
      <c r="C498" s="141">
        <f t="shared" si="113"/>
        <v>3454959.9</v>
      </c>
      <c r="D498" s="141">
        <f t="shared" si="110"/>
        <v>3454954.8</v>
      </c>
      <c r="E498" s="143">
        <f t="shared" si="101"/>
        <v>-5.100000000093132</v>
      </c>
      <c r="F498" s="244">
        <f t="shared" si="106"/>
        <v>99.99985238613044</v>
      </c>
      <c r="G498" s="142">
        <f t="shared" si="111"/>
        <v>3454959.9</v>
      </c>
      <c r="H498" s="142">
        <f t="shared" si="111"/>
        <v>3454954.8</v>
      </c>
      <c r="I498" s="143">
        <f t="shared" si="102"/>
        <v>-5.100000000093132</v>
      </c>
      <c r="J498" s="244">
        <f t="shared" si="108"/>
        <v>99.99985238613044</v>
      </c>
      <c r="K498" s="142"/>
      <c r="L498" s="142"/>
      <c r="M498" s="143"/>
      <c r="N498" s="244"/>
    </row>
    <row r="499" spans="1:14" s="133" customFormat="1" ht="24.75" customHeight="1">
      <c r="A499" s="136" t="s">
        <v>378</v>
      </c>
      <c r="B499" s="132" t="s">
        <v>379</v>
      </c>
      <c r="C499" s="141">
        <f t="shared" si="113"/>
        <v>450558.10000000003</v>
      </c>
      <c r="D499" s="141">
        <f t="shared" si="110"/>
        <v>450169.49999999994</v>
      </c>
      <c r="E499" s="143">
        <f t="shared" si="101"/>
        <v>-388.60000000009313</v>
      </c>
      <c r="F499" s="244">
        <f t="shared" si="106"/>
        <v>99.91375141186008</v>
      </c>
      <c r="G499" s="142">
        <f t="shared" si="111"/>
        <v>413027.9</v>
      </c>
      <c r="H499" s="142">
        <f t="shared" si="111"/>
        <v>412826.89999999997</v>
      </c>
      <c r="I499" s="143">
        <f t="shared" si="102"/>
        <v>-201.0000000000582</v>
      </c>
      <c r="J499" s="244">
        <f t="shared" si="108"/>
        <v>99.95133500666661</v>
      </c>
      <c r="K499" s="142">
        <f t="shared" si="112"/>
        <v>37530.19999999999</v>
      </c>
      <c r="L499" s="142">
        <f t="shared" si="112"/>
        <v>37342.6</v>
      </c>
      <c r="M499" s="143">
        <f t="shared" si="103"/>
        <v>-187.59999999999127</v>
      </c>
      <c r="N499" s="244">
        <f t="shared" si="104"/>
        <v>99.50013589056283</v>
      </c>
    </row>
    <row r="500" spans="1:14" s="133" customFormat="1" ht="22.5" customHeight="1">
      <c r="A500" s="136" t="s">
        <v>380</v>
      </c>
      <c r="B500" s="132" t="s">
        <v>236</v>
      </c>
      <c r="C500" s="141">
        <f t="shared" si="113"/>
        <v>2213226.3</v>
      </c>
      <c r="D500" s="141">
        <f t="shared" si="110"/>
        <v>2193996.6</v>
      </c>
      <c r="E500" s="143">
        <f t="shared" si="101"/>
        <v>-19229.69999999972</v>
      </c>
      <c r="F500" s="244">
        <f t="shared" si="106"/>
        <v>99.13114623660492</v>
      </c>
      <c r="G500" s="142">
        <f t="shared" si="111"/>
        <v>1395049.3</v>
      </c>
      <c r="H500" s="142">
        <f t="shared" si="111"/>
        <v>1383318.6</v>
      </c>
      <c r="I500" s="143">
        <f t="shared" si="102"/>
        <v>-11730.699999999953</v>
      </c>
      <c r="J500" s="244">
        <f t="shared" si="108"/>
        <v>99.15911932287985</v>
      </c>
      <c r="K500" s="142">
        <f t="shared" si="112"/>
        <v>818177</v>
      </c>
      <c r="L500" s="142">
        <f t="shared" si="112"/>
        <v>810678</v>
      </c>
      <c r="M500" s="143">
        <f t="shared" si="103"/>
        <v>-7499</v>
      </c>
      <c r="N500" s="244">
        <f t="shared" si="104"/>
        <v>99.08345015809537</v>
      </c>
    </row>
    <row r="501" spans="1:14" s="133" customFormat="1" ht="30.75" customHeight="1">
      <c r="A501" s="136" t="s">
        <v>199</v>
      </c>
      <c r="B501" s="132" t="s">
        <v>200</v>
      </c>
      <c r="C501" s="141">
        <f t="shared" si="113"/>
        <v>1543351</v>
      </c>
      <c r="D501" s="141">
        <f t="shared" si="110"/>
        <v>1073482.1</v>
      </c>
      <c r="E501" s="143">
        <f t="shared" si="101"/>
        <v>-469868.8999999999</v>
      </c>
      <c r="F501" s="244">
        <f t="shared" si="106"/>
        <v>69.55527938881045</v>
      </c>
      <c r="G501" s="142">
        <f aca="true" t="shared" si="114" ref="G501:H520">G30+G77+G124+G171+G218+G265+G312+G360+G407+G454</f>
        <v>1525351</v>
      </c>
      <c r="H501" s="142">
        <f t="shared" si="114"/>
        <v>1055482.1</v>
      </c>
      <c r="I501" s="143">
        <f t="shared" si="102"/>
        <v>-469868.8999999999</v>
      </c>
      <c r="J501" s="244">
        <f t="shared" si="108"/>
        <v>69.19601455664959</v>
      </c>
      <c r="K501" s="142">
        <f aca="true" t="shared" si="115" ref="K501:L520">K30+K77+K124+K171+K218+K265+K312+K360+K407+K454</f>
        <v>18000</v>
      </c>
      <c r="L501" s="142">
        <f t="shared" si="115"/>
        <v>18000</v>
      </c>
      <c r="M501" s="143">
        <f t="shared" si="103"/>
        <v>0</v>
      </c>
      <c r="N501" s="244">
        <f t="shared" si="104"/>
        <v>100</v>
      </c>
    </row>
    <row r="502" spans="1:14" s="133" customFormat="1" ht="23.25" customHeight="1">
      <c r="A502" s="136" t="s">
        <v>201</v>
      </c>
      <c r="B502" s="132" t="s">
        <v>202</v>
      </c>
      <c r="C502" s="141">
        <f t="shared" si="113"/>
        <v>719885</v>
      </c>
      <c r="D502" s="141">
        <f t="shared" si="110"/>
        <v>719714.6</v>
      </c>
      <c r="E502" s="143">
        <f t="shared" si="101"/>
        <v>-170.40000000002328</v>
      </c>
      <c r="F502" s="244">
        <f t="shared" si="106"/>
        <v>99.97632955263688</v>
      </c>
      <c r="G502" s="142">
        <f t="shared" si="114"/>
        <v>705885</v>
      </c>
      <c r="H502" s="142">
        <f t="shared" si="114"/>
        <v>705714.6</v>
      </c>
      <c r="I502" s="143">
        <f t="shared" si="102"/>
        <v>-170.40000000002328</v>
      </c>
      <c r="J502" s="244">
        <f t="shared" si="108"/>
        <v>99.97586009052466</v>
      </c>
      <c r="K502" s="142">
        <f t="shared" si="115"/>
        <v>14000</v>
      </c>
      <c r="L502" s="142">
        <f t="shared" si="115"/>
        <v>14000</v>
      </c>
      <c r="M502" s="143">
        <f>L502-K502</f>
        <v>0</v>
      </c>
      <c r="N502" s="244">
        <f>L502/K502*100</f>
        <v>100</v>
      </c>
    </row>
    <row r="503" spans="1:14" s="133" customFormat="1" ht="23.25" customHeight="1">
      <c r="A503" s="136" t="s">
        <v>381</v>
      </c>
      <c r="B503" s="132" t="s">
        <v>382</v>
      </c>
      <c r="C503" s="141">
        <f t="shared" si="113"/>
        <v>430</v>
      </c>
      <c r="D503" s="141">
        <f t="shared" si="110"/>
        <v>31.1</v>
      </c>
      <c r="E503" s="143">
        <f t="shared" si="101"/>
        <v>-398.9</v>
      </c>
      <c r="F503" s="244">
        <f t="shared" si="106"/>
        <v>7.232558139534884</v>
      </c>
      <c r="G503" s="142">
        <f t="shared" si="114"/>
        <v>430</v>
      </c>
      <c r="H503" s="142">
        <f t="shared" si="114"/>
        <v>31.1</v>
      </c>
      <c r="I503" s="143">
        <f t="shared" si="102"/>
        <v>-398.9</v>
      </c>
      <c r="J503" s="244"/>
      <c r="K503" s="142"/>
      <c r="L503" s="142"/>
      <c r="M503" s="143"/>
      <c r="N503" s="244"/>
    </row>
    <row r="504" spans="1:14" s="133" customFormat="1" ht="23.25" customHeight="1">
      <c r="A504" s="136" t="s">
        <v>384</v>
      </c>
      <c r="B504" s="132" t="s">
        <v>385</v>
      </c>
      <c r="C504" s="141">
        <f t="shared" si="113"/>
        <v>18141</v>
      </c>
      <c r="D504" s="141">
        <f t="shared" si="110"/>
        <v>18141</v>
      </c>
      <c r="E504" s="143">
        <f t="shared" si="101"/>
        <v>0</v>
      </c>
      <c r="F504" s="244">
        <f t="shared" si="106"/>
        <v>100</v>
      </c>
      <c r="G504" s="142"/>
      <c r="H504" s="142"/>
      <c r="I504" s="143"/>
      <c r="J504" s="244"/>
      <c r="K504" s="142">
        <f t="shared" si="115"/>
        <v>18141</v>
      </c>
      <c r="L504" s="142">
        <f t="shared" si="115"/>
        <v>18141</v>
      </c>
      <c r="M504" s="143">
        <f>L504-K504</f>
        <v>0</v>
      </c>
      <c r="N504" s="244">
        <f t="shared" si="104"/>
        <v>100</v>
      </c>
    </row>
    <row r="505" spans="1:14" s="133" customFormat="1" ht="23.25" customHeight="1">
      <c r="A505" s="136" t="s">
        <v>218</v>
      </c>
      <c r="B505" s="132" t="s">
        <v>219</v>
      </c>
      <c r="C505" s="141">
        <f t="shared" si="113"/>
        <v>1890208.1</v>
      </c>
      <c r="D505" s="141">
        <f t="shared" si="110"/>
        <v>1739034.2000000002</v>
      </c>
      <c r="E505" s="143">
        <f t="shared" si="101"/>
        <v>-151173.8999999999</v>
      </c>
      <c r="F505" s="244">
        <f t="shared" si="106"/>
        <v>92.002261549932</v>
      </c>
      <c r="G505" s="142">
        <f aca="true" t="shared" si="116" ref="G505:H507">G34+G81+G128+G175+G222+G269+G316+G364+G411+G458</f>
        <v>1245813.1</v>
      </c>
      <c r="H505" s="142">
        <f t="shared" si="116"/>
        <v>1153813.1</v>
      </c>
      <c r="I505" s="143">
        <f>H505-G505</f>
        <v>-92000</v>
      </c>
      <c r="J505" s="244">
        <f>H505/G505*100</f>
        <v>92.6152646813555</v>
      </c>
      <c r="K505" s="142">
        <f t="shared" si="115"/>
        <v>644395</v>
      </c>
      <c r="L505" s="142">
        <f t="shared" si="115"/>
        <v>585221.1</v>
      </c>
      <c r="M505" s="143">
        <f t="shared" si="103"/>
        <v>-59173.90000000002</v>
      </c>
      <c r="N505" s="244">
        <f t="shared" si="104"/>
        <v>90.81713855632026</v>
      </c>
    </row>
    <row r="506" spans="1:14" s="133" customFormat="1" ht="23.25" customHeight="1">
      <c r="A506" s="136" t="s">
        <v>220</v>
      </c>
      <c r="B506" s="132" t="s">
        <v>221</v>
      </c>
      <c r="C506" s="141">
        <f t="shared" si="113"/>
        <v>24946.9</v>
      </c>
      <c r="D506" s="141">
        <f t="shared" si="110"/>
        <v>23477.100000000002</v>
      </c>
      <c r="E506" s="143">
        <f t="shared" si="101"/>
        <v>-1469.7999999999993</v>
      </c>
      <c r="F506" s="244">
        <f t="shared" si="106"/>
        <v>94.10828599946286</v>
      </c>
      <c r="G506" s="142"/>
      <c r="H506" s="142"/>
      <c r="I506" s="143"/>
      <c r="J506" s="244"/>
      <c r="K506" s="142">
        <f t="shared" si="115"/>
        <v>24946.9</v>
      </c>
      <c r="L506" s="142">
        <f t="shared" si="115"/>
        <v>23477.100000000002</v>
      </c>
      <c r="M506" s="143">
        <f t="shared" si="103"/>
        <v>-1469.7999999999993</v>
      </c>
      <c r="N506" s="244">
        <f t="shared" si="104"/>
        <v>94.10828599946286</v>
      </c>
    </row>
    <row r="507" spans="1:14" s="133" customFormat="1" ht="23.25" customHeight="1">
      <c r="A507" s="136" t="s">
        <v>222</v>
      </c>
      <c r="B507" s="132" t="s">
        <v>223</v>
      </c>
      <c r="C507" s="141">
        <f t="shared" si="113"/>
        <v>128641</v>
      </c>
      <c r="D507" s="141">
        <f t="shared" si="110"/>
        <v>128633</v>
      </c>
      <c r="E507" s="143">
        <f t="shared" si="101"/>
        <v>-8</v>
      </c>
      <c r="F507" s="244">
        <f t="shared" si="106"/>
        <v>99.99378114287046</v>
      </c>
      <c r="G507" s="142">
        <f t="shared" si="116"/>
        <v>99700</v>
      </c>
      <c r="H507" s="142">
        <f t="shared" si="116"/>
        <v>99700</v>
      </c>
      <c r="I507" s="143">
        <f>H507-G507</f>
        <v>0</v>
      </c>
      <c r="J507" s="244">
        <f>H507/G507*100</f>
        <v>100</v>
      </c>
      <c r="K507" s="142">
        <f t="shared" si="115"/>
        <v>28941</v>
      </c>
      <c r="L507" s="142">
        <f t="shared" si="115"/>
        <v>28933</v>
      </c>
      <c r="M507" s="143">
        <f t="shared" si="103"/>
        <v>-8</v>
      </c>
      <c r="N507" s="244">
        <f t="shared" si="104"/>
        <v>99.97235755502574</v>
      </c>
    </row>
    <row r="508" spans="1:14" s="133" customFormat="1" ht="23.25" customHeight="1" hidden="1">
      <c r="A508" s="136" t="s">
        <v>386</v>
      </c>
      <c r="B508" s="132" t="s">
        <v>387</v>
      </c>
      <c r="C508" s="141">
        <f t="shared" si="113"/>
        <v>0</v>
      </c>
      <c r="D508" s="141">
        <f t="shared" si="110"/>
        <v>0</v>
      </c>
      <c r="E508" s="143">
        <f t="shared" si="101"/>
        <v>0</v>
      </c>
      <c r="F508" s="244" t="e">
        <f t="shared" si="106"/>
        <v>#DIV/0!</v>
      </c>
      <c r="G508" s="142">
        <f t="shared" si="114"/>
        <v>0</v>
      </c>
      <c r="H508" s="142">
        <f t="shared" si="114"/>
        <v>0</v>
      </c>
      <c r="I508" s="143">
        <f t="shared" si="102"/>
        <v>0</v>
      </c>
      <c r="J508" s="244" t="e">
        <f t="shared" si="108"/>
        <v>#DIV/0!</v>
      </c>
      <c r="K508" s="142">
        <f t="shared" si="115"/>
        <v>0</v>
      </c>
      <c r="L508" s="142">
        <f t="shared" si="115"/>
        <v>0</v>
      </c>
      <c r="M508" s="143">
        <f t="shared" si="103"/>
        <v>0</v>
      </c>
      <c r="N508" s="244" t="e">
        <f t="shared" si="104"/>
        <v>#DIV/0!</v>
      </c>
    </row>
    <row r="509" spans="1:14" s="133" customFormat="1" ht="22.5" customHeight="1" hidden="1">
      <c r="A509" s="136" t="s">
        <v>203</v>
      </c>
      <c r="B509" s="132" t="s">
        <v>204</v>
      </c>
      <c r="C509" s="141">
        <f t="shared" si="113"/>
        <v>0</v>
      </c>
      <c r="D509" s="141">
        <f t="shared" si="110"/>
        <v>0</v>
      </c>
      <c r="E509" s="143">
        <f t="shared" si="101"/>
        <v>0</v>
      </c>
      <c r="F509" s="244" t="e">
        <f t="shared" si="106"/>
        <v>#DIV/0!</v>
      </c>
      <c r="G509" s="142">
        <f t="shared" si="114"/>
        <v>0</v>
      </c>
      <c r="H509" s="142">
        <f t="shared" si="114"/>
        <v>0</v>
      </c>
      <c r="I509" s="143">
        <f t="shared" si="102"/>
        <v>0</v>
      </c>
      <c r="J509" s="244" t="e">
        <f t="shared" si="108"/>
        <v>#DIV/0!</v>
      </c>
      <c r="K509" s="142">
        <f t="shared" si="115"/>
        <v>0</v>
      </c>
      <c r="L509" s="142">
        <f t="shared" si="115"/>
        <v>0</v>
      </c>
      <c r="M509" s="143">
        <f t="shared" si="103"/>
        <v>0</v>
      </c>
      <c r="N509" s="244" t="e">
        <f t="shared" si="104"/>
        <v>#DIV/0!</v>
      </c>
    </row>
    <row r="510" spans="1:14" s="133" customFormat="1" ht="22.5" customHeight="1" hidden="1">
      <c r="A510" s="136" t="s">
        <v>388</v>
      </c>
      <c r="B510" s="132" t="s">
        <v>389</v>
      </c>
      <c r="C510" s="141">
        <f t="shared" si="113"/>
        <v>0</v>
      </c>
      <c r="D510" s="141">
        <f t="shared" si="110"/>
        <v>0</v>
      </c>
      <c r="E510" s="143">
        <f t="shared" si="101"/>
        <v>0</v>
      </c>
      <c r="F510" s="244" t="e">
        <f t="shared" si="106"/>
        <v>#DIV/0!</v>
      </c>
      <c r="G510" s="142">
        <f t="shared" si="114"/>
        <v>0</v>
      </c>
      <c r="H510" s="142">
        <f t="shared" si="114"/>
        <v>0</v>
      </c>
      <c r="I510" s="143">
        <f t="shared" si="102"/>
        <v>0</v>
      </c>
      <c r="J510" s="244" t="e">
        <f t="shared" si="108"/>
        <v>#DIV/0!</v>
      </c>
      <c r="K510" s="142">
        <f t="shared" si="115"/>
        <v>0</v>
      </c>
      <c r="L510" s="142">
        <f t="shared" si="115"/>
        <v>0</v>
      </c>
      <c r="M510" s="143">
        <f t="shared" si="103"/>
        <v>0</v>
      </c>
      <c r="N510" s="244" t="e">
        <f t="shared" si="104"/>
        <v>#DIV/0!</v>
      </c>
    </row>
    <row r="511" spans="1:14" s="133" customFormat="1" ht="22.5" customHeight="1">
      <c r="A511" s="136" t="s">
        <v>205</v>
      </c>
      <c r="B511" s="132" t="s">
        <v>206</v>
      </c>
      <c r="C511" s="141">
        <f t="shared" si="113"/>
        <v>153386.4</v>
      </c>
      <c r="D511" s="141">
        <f t="shared" si="110"/>
        <v>140059</v>
      </c>
      <c r="E511" s="143">
        <f t="shared" si="101"/>
        <v>-13327.399999999994</v>
      </c>
      <c r="F511" s="244">
        <f t="shared" si="106"/>
        <v>91.3112244631858</v>
      </c>
      <c r="G511" s="142">
        <f t="shared" si="114"/>
        <v>153386.4</v>
      </c>
      <c r="H511" s="142">
        <f t="shared" si="114"/>
        <v>140059</v>
      </c>
      <c r="I511" s="143">
        <f t="shared" si="102"/>
        <v>-13327.399999999994</v>
      </c>
      <c r="J511" s="244">
        <f t="shared" si="108"/>
        <v>91.3112244631858</v>
      </c>
      <c r="K511" s="142"/>
      <c r="L511" s="142"/>
      <c r="M511" s="143"/>
      <c r="N511" s="244"/>
    </row>
    <row r="512" spans="1:14" s="133" customFormat="1" ht="22.5" customHeight="1" hidden="1">
      <c r="A512" s="136" t="s">
        <v>390</v>
      </c>
      <c r="B512" s="132" t="s">
        <v>391</v>
      </c>
      <c r="C512" s="141">
        <f t="shared" si="113"/>
        <v>0</v>
      </c>
      <c r="D512" s="141">
        <f t="shared" si="110"/>
        <v>0</v>
      </c>
      <c r="E512" s="143">
        <f t="shared" si="101"/>
        <v>0</v>
      </c>
      <c r="F512" s="244" t="e">
        <f t="shared" si="106"/>
        <v>#DIV/0!</v>
      </c>
      <c r="G512" s="142">
        <f t="shared" si="114"/>
        <v>0</v>
      </c>
      <c r="H512" s="142">
        <f t="shared" si="114"/>
        <v>0</v>
      </c>
      <c r="I512" s="143">
        <f t="shared" si="102"/>
        <v>0</v>
      </c>
      <c r="J512" s="244" t="e">
        <f t="shared" si="108"/>
        <v>#DIV/0!</v>
      </c>
      <c r="K512" s="142"/>
      <c r="L512" s="142"/>
      <c r="M512" s="143"/>
      <c r="N512" s="244"/>
    </row>
    <row r="513" spans="1:14" s="133" customFormat="1" ht="22.5" customHeight="1">
      <c r="A513" s="136" t="s">
        <v>207</v>
      </c>
      <c r="B513" s="132" t="s">
        <v>208</v>
      </c>
      <c r="C513" s="141"/>
      <c r="D513" s="141"/>
      <c r="E513" s="143"/>
      <c r="F513" s="244"/>
      <c r="G513" s="142">
        <f t="shared" si="114"/>
        <v>7625950.9</v>
      </c>
      <c r="H513" s="142">
        <f t="shared" si="114"/>
        <v>7556990.5</v>
      </c>
      <c r="I513" s="143">
        <f t="shared" si="102"/>
        <v>-68960.40000000037</v>
      </c>
      <c r="J513" s="244">
        <f t="shared" si="108"/>
        <v>99.09571408334139</v>
      </c>
      <c r="K513" s="142"/>
      <c r="L513" s="142"/>
      <c r="M513" s="143"/>
      <c r="N513" s="244"/>
    </row>
    <row r="514" spans="1:14" s="133" customFormat="1" ht="22.5" customHeight="1" hidden="1">
      <c r="A514" s="136" t="s">
        <v>392</v>
      </c>
      <c r="B514" s="132" t="s">
        <v>393</v>
      </c>
      <c r="C514" s="141">
        <f t="shared" si="113"/>
        <v>0</v>
      </c>
      <c r="D514" s="141">
        <f t="shared" si="110"/>
        <v>0</v>
      </c>
      <c r="E514" s="143">
        <f t="shared" si="101"/>
        <v>0</v>
      </c>
      <c r="F514" s="244" t="e">
        <f t="shared" si="106"/>
        <v>#DIV/0!</v>
      </c>
      <c r="G514" s="142">
        <f t="shared" si="114"/>
        <v>0</v>
      </c>
      <c r="H514" s="142">
        <f t="shared" si="114"/>
        <v>0</v>
      </c>
      <c r="I514" s="143">
        <f t="shared" si="102"/>
        <v>0</v>
      </c>
      <c r="J514" s="244" t="e">
        <f t="shared" si="108"/>
        <v>#DIV/0!</v>
      </c>
      <c r="K514" s="142">
        <f t="shared" si="115"/>
        <v>0</v>
      </c>
      <c r="L514" s="142">
        <f t="shared" si="115"/>
        <v>0</v>
      </c>
      <c r="M514" s="143">
        <f t="shared" si="103"/>
        <v>0</v>
      </c>
      <c r="N514" s="244" t="e">
        <f t="shared" si="104"/>
        <v>#DIV/0!</v>
      </c>
    </row>
    <row r="515" spans="1:14" s="133" customFormat="1" ht="22.5" customHeight="1">
      <c r="A515" s="136" t="s">
        <v>209</v>
      </c>
      <c r="B515" s="132" t="s">
        <v>210</v>
      </c>
      <c r="C515" s="141">
        <f t="shared" si="113"/>
        <v>6011425.3</v>
      </c>
      <c r="D515" s="141">
        <f t="shared" si="110"/>
        <v>5920240.3</v>
      </c>
      <c r="E515" s="143">
        <f t="shared" si="101"/>
        <v>-91185</v>
      </c>
      <c r="F515" s="244">
        <f t="shared" si="106"/>
        <v>98.48313843307676</v>
      </c>
      <c r="G515" s="142">
        <f t="shared" si="114"/>
        <v>6011416.899999999</v>
      </c>
      <c r="H515" s="142">
        <f t="shared" si="114"/>
        <v>5920240.3</v>
      </c>
      <c r="I515" s="143">
        <f t="shared" si="102"/>
        <v>-91176.59999999963</v>
      </c>
      <c r="J515" s="244">
        <f t="shared" si="108"/>
        <v>98.48327604761533</v>
      </c>
      <c r="K515" s="142">
        <f t="shared" si="115"/>
        <v>8.4</v>
      </c>
      <c r="L515" s="142">
        <f t="shared" si="115"/>
        <v>0</v>
      </c>
      <c r="M515" s="143">
        <f t="shared" si="103"/>
        <v>-8.4</v>
      </c>
      <c r="N515" s="244">
        <f t="shared" si="104"/>
        <v>0</v>
      </c>
    </row>
    <row r="516" spans="1:14" s="133" customFormat="1" ht="22.5" customHeight="1">
      <c r="A516" s="136" t="s">
        <v>211</v>
      </c>
      <c r="B516" s="132" t="s">
        <v>212</v>
      </c>
      <c r="C516" s="141">
        <f t="shared" si="113"/>
        <v>4838276.600000001</v>
      </c>
      <c r="D516" s="141">
        <f t="shared" si="110"/>
        <v>4836611.7</v>
      </c>
      <c r="E516" s="143">
        <f t="shared" si="101"/>
        <v>-1664.9000000003725</v>
      </c>
      <c r="F516" s="244">
        <f t="shared" si="106"/>
        <v>99.96558898678921</v>
      </c>
      <c r="G516" s="142">
        <f t="shared" si="114"/>
        <v>4496736.7</v>
      </c>
      <c r="H516" s="142">
        <f t="shared" si="114"/>
        <v>4495996.600000001</v>
      </c>
      <c r="I516" s="143">
        <f t="shared" si="102"/>
        <v>-740.0999999996275</v>
      </c>
      <c r="J516" s="244">
        <f t="shared" si="108"/>
        <v>99.98354139792086</v>
      </c>
      <c r="K516" s="142">
        <f t="shared" si="115"/>
        <v>341539.9</v>
      </c>
      <c r="L516" s="142">
        <f t="shared" si="115"/>
        <v>340615.10000000003</v>
      </c>
      <c r="M516" s="143">
        <f t="shared" si="103"/>
        <v>-924.7999999999884</v>
      </c>
      <c r="N516" s="244">
        <f t="shared" si="104"/>
        <v>99.72922636564572</v>
      </c>
    </row>
    <row r="517" spans="1:14" s="133" customFormat="1" ht="22.5" customHeight="1">
      <c r="A517" s="136" t="s">
        <v>213</v>
      </c>
      <c r="B517" s="132" t="s">
        <v>261</v>
      </c>
      <c r="C517" s="141">
        <f t="shared" si="113"/>
        <v>9749331.500000002</v>
      </c>
      <c r="D517" s="141">
        <f t="shared" si="110"/>
        <v>9235310.4</v>
      </c>
      <c r="E517" s="143">
        <f t="shared" si="101"/>
        <v>-514021.1000000015</v>
      </c>
      <c r="F517" s="244">
        <f t="shared" si="106"/>
        <v>94.72762722244083</v>
      </c>
      <c r="G517" s="142">
        <f t="shared" si="114"/>
        <v>9723061.100000001</v>
      </c>
      <c r="H517" s="142">
        <f t="shared" si="114"/>
        <v>9209416.5</v>
      </c>
      <c r="I517" s="143">
        <f t="shared" si="102"/>
        <v>-513644.6000000015</v>
      </c>
      <c r="J517" s="244">
        <f t="shared" si="108"/>
        <v>94.71725421945563</v>
      </c>
      <c r="K517" s="142">
        <f t="shared" si="115"/>
        <v>26270.4</v>
      </c>
      <c r="L517" s="142">
        <f t="shared" si="115"/>
        <v>25893.900000000005</v>
      </c>
      <c r="M517" s="143">
        <f t="shared" si="103"/>
        <v>-376.49999999999636</v>
      </c>
      <c r="N517" s="244">
        <f t="shared" si="104"/>
        <v>98.56682806504661</v>
      </c>
    </row>
    <row r="518" spans="1:14" s="133" customFormat="1" ht="22.5" customHeight="1">
      <c r="A518" s="136" t="s">
        <v>262</v>
      </c>
      <c r="B518" s="132" t="s">
        <v>263</v>
      </c>
      <c r="C518" s="141"/>
      <c r="D518" s="141">
        <f t="shared" si="110"/>
        <v>134135.50000000003</v>
      </c>
      <c r="E518" s="143">
        <f t="shared" si="101"/>
        <v>134135.50000000003</v>
      </c>
      <c r="F518" s="244"/>
      <c r="G518" s="142"/>
      <c r="H518" s="142">
        <f t="shared" si="114"/>
        <v>133294.80000000002</v>
      </c>
      <c r="I518" s="143">
        <f t="shared" si="102"/>
        <v>133294.80000000002</v>
      </c>
      <c r="J518" s="244"/>
      <c r="K518" s="142"/>
      <c r="L518" s="142">
        <f t="shared" si="115"/>
        <v>840.7</v>
      </c>
      <c r="M518" s="143">
        <f t="shared" si="103"/>
        <v>840.7</v>
      </c>
      <c r="N518" s="244"/>
    </row>
    <row r="519" spans="1:14" s="133" customFormat="1" ht="22.5" customHeight="1">
      <c r="A519" s="136" t="s">
        <v>214</v>
      </c>
      <c r="B519" s="132" t="s">
        <v>215</v>
      </c>
      <c r="C519" s="141">
        <f t="shared" si="113"/>
        <v>1453.4</v>
      </c>
      <c r="D519" s="141">
        <f t="shared" si="110"/>
        <v>2497.3</v>
      </c>
      <c r="E519" s="143">
        <f t="shared" si="101"/>
        <v>1043.9</v>
      </c>
      <c r="F519" s="244">
        <f t="shared" si="106"/>
        <v>171.82468694096602</v>
      </c>
      <c r="G519" s="140"/>
      <c r="H519" s="140"/>
      <c r="I519" s="138"/>
      <c r="J519" s="146"/>
      <c r="K519" s="142">
        <f t="shared" si="115"/>
        <v>1453.4</v>
      </c>
      <c r="L519" s="142">
        <f t="shared" si="115"/>
        <v>2497.3</v>
      </c>
      <c r="M519" s="143">
        <f t="shared" si="103"/>
        <v>1043.9</v>
      </c>
      <c r="N519" s="244">
        <f t="shared" si="104"/>
        <v>171.82468694096602</v>
      </c>
    </row>
    <row r="520" spans="1:14" s="131" customFormat="1" ht="22.5" customHeight="1">
      <c r="A520" s="135" t="s">
        <v>216</v>
      </c>
      <c r="B520" s="130" t="s">
        <v>217</v>
      </c>
      <c r="C520" s="139">
        <f>G520+K520</f>
        <v>5030620.1</v>
      </c>
      <c r="D520" s="139">
        <f>H520+L520</f>
        <v>4047869.7</v>
      </c>
      <c r="E520" s="138">
        <f t="shared" si="101"/>
        <v>-982750.3999999994</v>
      </c>
      <c r="F520" s="146">
        <f t="shared" si="106"/>
        <v>80.46462701486841</v>
      </c>
      <c r="G520" s="140">
        <f t="shared" si="114"/>
        <v>4626159.399999999</v>
      </c>
      <c r="H520" s="140">
        <f t="shared" si="114"/>
        <v>3621428.0000000005</v>
      </c>
      <c r="I520" s="138">
        <f t="shared" si="102"/>
        <v>-1004731.399999999</v>
      </c>
      <c r="J520" s="146">
        <f t="shared" si="108"/>
        <v>78.28152224931983</v>
      </c>
      <c r="K520" s="140">
        <f t="shared" si="115"/>
        <v>404460.7</v>
      </c>
      <c r="L520" s="140">
        <f t="shared" si="115"/>
        <v>426441.69999999995</v>
      </c>
      <c r="M520" s="138">
        <f>L520-K520</f>
        <v>21980.99999999994</v>
      </c>
      <c r="N520" s="146">
        <f>L520/K520*100</f>
        <v>105.43464420647048</v>
      </c>
    </row>
    <row r="521" spans="1:14" s="133" customFormat="1" ht="17.25" customHeight="1">
      <c r="A521" s="136" t="s">
        <v>216</v>
      </c>
      <c r="B521" s="132"/>
      <c r="C521" s="141"/>
      <c r="D521" s="142"/>
      <c r="E521" s="138"/>
      <c r="F521" s="146"/>
      <c r="G521" s="142"/>
      <c r="H521" s="142"/>
      <c r="I521" s="138"/>
      <c r="J521" s="146"/>
      <c r="K521" s="141"/>
      <c r="L521" s="141"/>
      <c r="M521" s="138"/>
      <c r="N521" s="146"/>
    </row>
    <row r="522" spans="1:14" s="131" customFormat="1" ht="22.5" customHeight="1">
      <c r="A522" s="134"/>
      <c r="B522" s="130" t="s">
        <v>239</v>
      </c>
      <c r="C522" s="139">
        <f>C475</f>
        <v>67016127.19999999</v>
      </c>
      <c r="D522" s="139">
        <f>D475</f>
        <v>61583441.00000001</v>
      </c>
      <c r="E522" s="138">
        <f t="shared" si="101"/>
        <v>-5432686.199999981</v>
      </c>
      <c r="F522" s="146">
        <f>D522/C522*100</f>
        <v>91.89346441374192</v>
      </c>
      <c r="G522" s="139">
        <f>G475</f>
        <v>60184287</v>
      </c>
      <c r="H522" s="139">
        <f>H475</f>
        <v>54927254.300000004</v>
      </c>
      <c r="I522" s="138">
        <f t="shared" si="102"/>
        <v>-5257032.6999999955</v>
      </c>
      <c r="J522" s="146">
        <f>H522/G522*100</f>
        <v>91.26510761853838</v>
      </c>
      <c r="K522" s="139">
        <f>K475</f>
        <v>14457791.100000001</v>
      </c>
      <c r="L522" s="139">
        <f>L475</f>
        <v>14213177.2</v>
      </c>
      <c r="M522" s="138">
        <f>L522-K522</f>
        <v>-244613.90000000224</v>
      </c>
      <c r="N522" s="146">
        <f>L522/K522*100</f>
        <v>98.30808248432913</v>
      </c>
    </row>
    <row r="523" spans="1:14" s="131" customFormat="1" ht="18" customHeight="1">
      <c r="A523" s="135" t="s">
        <v>216</v>
      </c>
      <c r="B523" s="130"/>
      <c r="C523" s="139"/>
      <c r="D523" s="140"/>
      <c r="E523" s="138"/>
      <c r="F523" s="146"/>
      <c r="G523" s="140"/>
      <c r="H523" s="140"/>
      <c r="I523" s="138"/>
      <c r="J523" s="146"/>
      <c r="K523" s="139"/>
      <c r="L523" s="139"/>
      <c r="M523" s="138"/>
      <c r="N523" s="146"/>
    </row>
    <row r="524" spans="1:14" s="131" customFormat="1" ht="29.25" customHeight="1">
      <c r="A524" s="134"/>
      <c r="B524" s="130" t="s">
        <v>240</v>
      </c>
      <c r="C524" s="139">
        <f>доходы!C300-расходы!C522</f>
        <v>-8020148.599999994</v>
      </c>
      <c r="D524" s="139">
        <f>доходы!D300-расходы!D522</f>
        <v>-4198413.500000007</v>
      </c>
      <c r="E524" s="138">
        <f>D524-C524</f>
        <v>3821735.0999999866</v>
      </c>
      <c r="F524" s="146"/>
      <c r="G524" s="139">
        <f>доходы!G300-расходы!G522</f>
        <v>-8709616.100000001</v>
      </c>
      <c r="H524" s="139">
        <f>доходы!H300-расходы!H522</f>
        <v>-5103956.200000003</v>
      </c>
      <c r="I524" s="138">
        <f>H524-G524</f>
        <v>3605659.8999999985</v>
      </c>
      <c r="J524" s="146"/>
      <c r="K524" s="139">
        <f>доходы!K300-расходы!K522</f>
        <v>689467.5</v>
      </c>
      <c r="L524" s="139">
        <f>доходы!L300-расходы!L522</f>
        <v>905542.6999999993</v>
      </c>
      <c r="M524" s="138">
        <f>L524-K524</f>
        <v>216075.19999999925</v>
      </c>
      <c r="N524" s="146"/>
    </row>
    <row r="525" spans="1:17" s="7" customFormat="1" ht="19.5" customHeight="1">
      <c r="A525" s="8"/>
      <c r="B525" s="9"/>
      <c r="C525" s="10"/>
      <c r="D525" s="10"/>
      <c r="E525" s="10"/>
      <c r="F525" s="11"/>
      <c r="G525" s="12"/>
      <c r="H525" s="12"/>
      <c r="I525" s="12"/>
      <c r="J525" s="12"/>
      <c r="K525" s="10"/>
      <c r="L525" s="10"/>
      <c r="M525" s="10"/>
      <c r="N525" s="10"/>
      <c r="O525" s="6"/>
      <c r="P525" s="6"/>
      <c r="Q525" s="6"/>
    </row>
    <row r="526" spans="1:17" s="18" customFormat="1" ht="15.75" customHeight="1">
      <c r="A526" s="71"/>
      <c r="B526" s="13"/>
      <c r="C526" s="14"/>
      <c r="D526" s="14"/>
      <c r="E526" s="14"/>
      <c r="F526" s="15"/>
      <c r="G526" s="16"/>
      <c r="H526" s="68"/>
      <c r="I526" s="68"/>
      <c r="J526" s="68"/>
      <c r="K526" s="69"/>
      <c r="L526" s="69"/>
      <c r="M526" s="14"/>
      <c r="N526" s="14"/>
      <c r="O526" s="17"/>
      <c r="P526" s="17"/>
      <c r="Q526" s="17"/>
    </row>
    <row r="527" spans="1:17" s="21" customFormat="1" ht="15">
      <c r="A527" s="72"/>
      <c r="B527" s="19"/>
      <c r="C527" s="10"/>
      <c r="D527" s="10"/>
      <c r="E527" s="10"/>
      <c r="F527" s="11"/>
      <c r="G527" s="12"/>
      <c r="H527" s="68"/>
      <c r="I527" s="68"/>
      <c r="J527" s="68"/>
      <c r="K527" s="68"/>
      <c r="L527" s="68"/>
      <c r="M527" s="38"/>
      <c r="N527" s="10"/>
      <c r="O527" s="20"/>
      <c r="P527" s="20"/>
      <c r="Q527" s="20"/>
    </row>
    <row r="528" spans="1:17" s="18" customFormat="1" ht="18.75" customHeight="1">
      <c r="A528" s="71"/>
      <c r="B528" s="19"/>
      <c r="C528" s="14"/>
      <c r="D528" s="14"/>
      <c r="E528" s="22"/>
      <c r="F528" s="23"/>
      <c r="G528" s="24"/>
      <c r="H528" s="16"/>
      <c r="I528" s="16"/>
      <c r="J528" s="16"/>
      <c r="K528" s="14"/>
      <c r="L528" s="14"/>
      <c r="M528" s="14"/>
      <c r="N528" s="14"/>
      <c r="O528" s="17"/>
      <c r="P528" s="17"/>
      <c r="Q528" s="17"/>
    </row>
    <row r="529" spans="1:17" s="18" customFormat="1" ht="8.25" customHeight="1">
      <c r="A529" s="71"/>
      <c r="B529" s="25"/>
      <c r="C529" s="14"/>
      <c r="D529" s="14"/>
      <c r="E529" s="22"/>
      <c r="F529" s="23"/>
      <c r="G529" s="24"/>
      <c r="H529" s="16"/>
      <c r="I529" s="16"/>
      <c r="J529" s="16"/>
      <c r="K529" s="14"/>
      <c r="L529" s="14"/>
      <c r="M529" s="14"/>
      <c r="N529" s="14"/>
      <c r="O529" s="17"/>
      <c r="P529" s="17"/>
      <c r="Q529" s="17"/>
    </row>
    <row r="530" spans="1:17" s="27" customFormat="1" ht="9" customHeight="1">
      <c r="A530" s="71"/>
      <c r="B530" s="25"/>
      <c r="C530" s="14"/>
      <c r="D530" s="14"/>
      <c r="E530" s="22"/>
      <c r="F530" s="23"/>
      <c r="G530" s="24"/>
      <c r="H530" s="16"/>
      <c r="I530" s="16"/>
      <c r="J530" s="16"/>
      <c r="K530" s="14"/>
      <c r="L530" s="14"/>
      <c r="M530" s="14"/>
      <c r="N530" s="14"/>
      <c r="O530" s="26"/>
      <c r="P530" s="26"/>
      <c r="Q530" s="26"/>
    </row>
    <row r="531" spans="1:17" s="21" customFormat="1" ht="15.75" customHeight="1">
      <c r="A531" s="72"/>
      <c r="B531" s="28"/>
      <c r="C531" s="1"/>
      <c r="D531" s="1"/>
      <c r="E531" s="23"/>
      <c r="F531" s="23"/>
      <c r="G531" s="29"/>
      <c r="H531" s="2"/>
      <c r="I531" s="12"/>
      <c r="J531" s="12"/>
      <c r="K531" s="10"/>
      <c r="L531" s="10"/>
      <c r="M531" s="10"/>
      <c r="N531" s="10"/>
      <c r="O531" s="20"/>
      <c r="P531" s="20"/>
      <c r="Q531" s="20"/>
    </row>
    <row r="532" spans="1:17" s="21" customFormat="1" ht="15.75" customHeight="1">
      <c r="A532" s="72"/>
      <c r="B532" s="25"/>
      <c r="C532" s="1"/>
      <c r="D532" s="1"/>
      <c r="E532" s="22"/>
      <c r="F532" s="23"/>
      <c r="G532" s="29"/>
      <c r="H532" s="12"/>
      <c r="I532" s="12"/>
      <c r="J532" s="12"/>
      <c r="K532" s="10"/>
      <c r="L532" s="10"/>
      <c r="M532" s="10"/>
      <c r="N532" s="10"/>
      <c r="O532" s="20"/>
      <c r="P532" s="20"/>
      <c r="Q532" s="20"/>
    </row>
    <row r="533" spans="1:17" s="33" customFormat="1" ht="15.75" customHeight="1">
      <c r="A533" s="73"/>
      <c r="B533" s="30"/>
      <c r="C533" s="31"/>
      <c r="D533" s="31"/>
      <c r="E533" s="31"/>
      <c r="F533" s="14"/>
      <c r="G533" s="16"/>
      <c r="H533" s="16"/>
      <c r="I533" s="16"/>
      <c r="J533" s="16"/>
      <c r="K533" s="14"/>
      <c r="L533" s="14"/>
      <c r="M533" s="31"/>
      <c r="N533" s="31"/>
      <c r="O533" s="32"/>
      <c r="P533" s="32"/>
      <c r="Q533" s="32"/>
    </row>
    <row r="534" spans="1:17" s="41" customFormat="1" ht="15.75" customHeight="1">
      <c r="A534" s="74"/>
      <c r="B534" s="34"/>
      <c r="C534" s="1"/>
      <c r="D534" s="1"/>
      <c r="E534" s="22"/>
      <c r="F534" s="35"/>
      <c r="G534" s="36"/>
      <c r="H534" s="16"/>
      <c r="I534" s="37"/>
      <c r="J534" s="37"/>
      <c r="K534" s="38"/>
      <c r="L534" s="38"/>
      <c r="M534" s="39"/>
      <c r="N534" s="39"/>
      <c r="O534" s="40"/>
      <c r="P534" s="40"/>
      <c r="Q534" s="40"/>
    </row>
    <row r="535" spans="1:17" s="41" customFormat="1" ht="15.75" customHeight="1">
      <c r="A535" s="74"/>
      <c r="B535" s="34"/>
      <c r="C535" s="1"/>
      <c r="D535" s="1"/>
      <c r="E535" s="22"/>
      <c r="F535" s="23"/>
      <c r="G535" s="42"/>
      <c r="H535" s="43"/>
      <c r="I535" s="43"/>
      <c r="J535" s="43"/>
      <c r="K535" s="14"/>
      <c r="L535" s="39"/>
      <c r="M535" s="39"/>
      <c r="N535" s="39"/>
      <c r="O535" s="40"/>
      <c r="P535" s="40"/>
      <c r="Q535" s="40"/>
    </row>
    <row r="536" spans="1:17" s="21" customFormat="1" ht="15">
      <c r="A536" s="72"/>
      <c r="B536" s="19"/>
      <c r="C536" s="1"/>
      <c r="D536" s="10"/>
      <c r="E536" s="10"/>
      <c r="F536" s="10"/>
      <c r="G536" s="12"/>
      <c r="H536" s="12"/>
      <c r="I536" s="12"/>
      <c r="J536" s="12"/>
      <c r="K536" s="10"/>
      <c r="L536" s="10"/>
      <c r="M536" s="10"/>
      <c r="N536" s="10"/>
      <c r="O536" s="20"/>
      <c r="P536" s="20"/>
      <c r="Q536" s="20"/>
    </row>
    <row r="537" spans="1:17" s="21" customFormat="1" ht="15">
      <c r="A537" s="72"/>
      <c r="B537" s="44"/>
      <c r="C537" s="1"/>
      <c r="D537" s="10"/>
      <c r="E537" s="1"/>
      <c r="F537" s="1"/>
      <c r="G537" s="12"/>
      <c r="H537" s="2"/>
      <c r="I537" s="12"/>
      <c r="J537" s="12"/>
      <c r="K537" s="10"/>
      <c r="L537" s="10"/>
      <c r="M537" s="10"/>
      <c r="N537" s="10"/>
      <c r="O537" s="20"/>
      <c r="P537" s="20"/>
      <c r="Q537" s="20"/>
    </row>
    <row r="539" spans="1:17" s="21" customFormat="1" ht="15">
      <c r="A539" s="72"/>
      <c r="B539" s="9"/>
      <c r="C539" s="10"/>
      <c r="D539" s="10"/>
      <c r="E539" s="10"/>
      <c r="F539" s="11"/>
      <c r="G539" s="12"/>
      <c r="H539" s="12"/>
      <c r="I539" s="12"/>
      <c r="J539" s="12"/>
      <c r="K539" s="10"/>
      <c r="L539" s="10"/>
      <c r="M539" s="10"/>
      <c r="N539" s="10"/>
      <c r="O539" s="20"/>
      <c r="P539" s="20"/>
      <c r="Q539" s="20"/>
    </row>
    <row r="540" spans="1:17" s="21" customFormat="1" ht="15">
      <c r="A540" s="72"/>
      <c r="B540" s="9"/>
      <c r="C540" s="31"/>
      <c r="D540" s="31"/>
      <c r="E540" s="31"/>
      <c r="F540" s="11"/>
      <c r="G540" s="12"/>
      <c r="H540" s="12"/>
      <c r="I540" s="12"/>
      <c r="J540" s="12"/>
      <c r="K540" s="10"/>
      <c r="L540" s="10"/>
      <c r="M540" s="10"/>
      <c r="N540" s="10"/>
      <c r="O540" s="20"/>
      <c r="P540" s="20"/>
      <c r="Q540" s="20"/>
    </row>
    <row r="541" spans="1:17" s="21" customFormat="1" ht="15">
      <c r="A541" s="72"/>
      <c r="B541" s="9"/>
      <c r="C541" s="31"/>
      <c r="D541" s="31"/>
      <c r="E541" s="31"/>
      <c r="F541" s="11"/>
      <c r="G541" s="12"/>
      <c r="H541" s="12"/>
      <c r="I541" s="12"/>
      <c r="J541" s="12"/>
      <c r="K541" s="10"/>
      <c r="L541" s="10"/>
      <c r="M541" s="10"/>
      <c r="N541" s="10"/>
      <c r="O541" s="20"/>
      <c r="P541" s="20"/>
      <c r="Q541" s="20"/>
    </row>
    <row r="542" spans="1:17" s="21" customFormat="1" ht="15">
      <c r="A542" s="72"/>
      <c r="B542" s="9"/>
      <c r="C542" s="31"/>
      <c r="D542" s="31"/>
      <c r="E542" s="31"/>
      <c r="F542" s="11"/>
      <c r="G542" s="12"/>
      <c r="H542" s="12"/>
      <c r="I542" s="12"/>
      <c r="J542" s="12"/>
      <c r="K542" s="10"/>
      <c r="L542" s="10"/>
      <c r="M542" s="10"/>
      <c r="N542" s="10"/>
      <c r="O542" s="20"/>
      <c r="P542" s="20"/>
      <c r="Q542" s="20"/>
    </row>
    <row r="543" spans="1:17" s="21" customFormat="1" ht="15">
      <c r="A543" s="72"/>
      <c r="B543" s="9"/>
      <c r="C543" s="31"/>
      <c r="D543" s="31"/>
      <c r="E543" s="31"/>
      <c r="F543" s="11"/>
      <c r="G543" s="12"/>
      <c r="H543" s="12"/>
      <c r="I543" s="12"/>
      <c r="J543" s="12"/>
      <c r="K543" s="10"/>
      <c r="L543" s="10"/>
      <c r="M543" s="10"/>
      <c r="N543" s="10"/>
      <c r="O543" s="20"/>
      <c r="P543" s="20"/>
      <c r="Q543" s="20"/>
    </row>
    <row r="544" spans="1:17" s="21" customFormat="1" ht="15">
      <c r="A544" s="72"/>
      <c r="B544" s="9"/>
      <c r="C544" s="31"/>
      <c r="D544" s="31"/>
      <c r="E544" s="31"/>
      <c r="F544" s="11"/>
      <c r="G544" s="12"/>
      <c r="H544" s="12"/>
      <c r="I544" s="12"/>
      <c r="J544" s="12"/>
      <c r="K544" s="10"/>
      <c r="L544" s="10"/>
      <c r="M544" s="10"/>
      <c r="N544" s="10"/>
      <c r="O544" s="20"/>
      <c r="P544" s="20"/>
      <c r="Q544" s="20"/>
    </row>
    <row r="545" spans="1:17" s="21" customFormat="1" ht="15">
      <c r="A545" s="72"/>
      <c r="B545" s="9"/>
      <c r="C545" s="10"/>
      <c r="D545" s="10"/>
      <c r="E545" s="10"/>
      <c r="F545" s="11"/>
      <c r="G545" s="12"/>
      <c r="H545" s="12"/>
      <c r="I545" s="12"/>
      <c r="J545" s="12"/>
      <c r="K545" s="10"/>
      <c r="L545" s="10"/>
      <c r="M545" s="10"/>
      <c r="N545" s="10"/>
      <c r="O545" s="20"/>
      <c r="P545" s="20"/>
      <c r="Q545" s="20"/>
    </row>
    <row r="546" spans="1:17" s="21" customFormat="1" ht="15">
      <c r="A546" s="72"/>
      <c r="B546" s="9"/>
      <c r="C546" s="10"/>
      <c r="D546" s="10"/>
      <c r="E546" s="10"/>
      <c r="F546" s="11"/>
      <c r="G546" s="12"/>
      <c r="H546" s="12"/>
      <c r="I546" s="12"/>
      <c r="J546" s="12"/>
      <c r="K546" s="10"/>
      <c r="L546" s="10"/>
      <c r="M546" s="10"/>
      <c r="N546" s="10"/>
      <c r="O546" s="20"/>
      <c r="P546" s="20"/>
      <c r="Q546" s="20"/>
    </row>
    <row r="547" spans="1:17" s="21" customFormat="1" ht="15">
      <c r="A547" s="72"/>
      <c r="B547" s="9"/>
      <c r="C547" s="10"/>
      <c r="D547" s="10"/>
      <c r="E547" s="10"/>
      <c r="F547" s="11"/>
      <c r="G547" s="12"/>
      <c r="H547" s="12"/>
      <c r="I547" s="12"/>
      <c r="J547" s="12"/>
      <c r="K547" s="10"/>
      <c r="L547" s="10"/>
      <c r="M547" s="10"/>
      <c r="N547" s="10"/>
      <c r="O547" s="20"/>
      <c r="P547" s="20"/>
      <c r="Q547" s="20"/>
    </row>
    <row r="548" spans="1:17" s="21" customFormat="1" ht="15">
      <c r="A548" s="72"/>
      <c r="B548" s="9"/>
      <c r="C548" s="10"/>
      <c r="D548" s="10"/>
      <c r="E548" s="10"/>
      <c r="F548" s="11"/>
      <c r="G548" s="12"/>
      <c r="H548" s="12"/>
      <c r="I548" s="12"/>
      <c r="J548" s="12"/>
      <c r="K548" s="10"/>
      <c r="L548" s="10"/>
      <c r="M548" s="10"/>
      <c r="N548" s="10"/>
      <c r="O548" s="20"/>
      <c r="P548" s="20"/>
      <c r="Q548" s="20"/>
    </row>
    <row r="549" spans="1:17" s="21" customFormat="1" ht="15">
      <c r="A549" s="72"/>
      <c r="B549" s="9"/>
      <c r="C549" s="10"/>
      <c r="D549" s="10"/>
      <c r="E549" s="10"/>
      <c r="F549" s="11"/>
      <c r="G549" s="12"/>
      <c r="H549" s="12"/>
      <c r="I549" s="12"/>
      <c r="J549" s="12"/>
      <c r="K549" s="10"/>
      <c r="L549" s="10"/>
      <c r="M549" s="10"/>
      <c r="N549" s="10"/>
      <c r="O549" s="20"/>
      <c r="P549" s="20"/>
      <c r="Q549" s="20"/>
    </row>
    <row r="550" spans="1:17" s="21" customFormat="1" ht="15">
      <c r="A550" s="72"/>
      <c r="B550" s="45"/>
      <c r="C550" s="10"/>
      <c r="D550" s="46"/>
      <c r="E550" s="46"/>
      <c r="F550" s="47"/>
      <c r="G550" s="48"/>
      <c r="H550" s="48"/>
      <c r="I550" s="48"/>
      <c r="J550" s="48"/>
      <c r="K550" s="46"/>
      <c r="L550" s="46"/>
      <c r="M550" s="46"/>
      <c r="N550" s="46"/>
      <c r="O550" s="20"/>
      <c r="P550" s="20"/>
      <c r="Q550" s="20"/>
    </row>
    <row r="551" spans="1:17" s="21" customFormat="1" ht="15">
      <c r="A551" s="72"/>
      <c r="B551" s="45"/>
      <c r="C551" s="10"/>
      <c r="D551" s="46"/>
      <c r="E551" s="46"/>
      <c r="F551" s="47"/>
      <c r="G551" s="48"/>
      <c r="H551" s="48"/>
      <c r="I551" s="48"/>
      <c r="J551" s="48"/>
      <c r="K551" s="46"/>
      <c r="L551" s="46"/>
      <c r="M551" s="46"/>
      <c r="N551" s="46"/>
      <c r="O551" s="20"/>
      <c r="P551" s="20"/>
      <c r="Q551" s="20"/>
    </row>
    <row r="552" spans="1:17" s="21" customFormat="1" ht="15">
      <c r="A552" s="72"/>
      <c r="B552" s="45"/>
      <c r="C552" s="10"/>
      <c r="D552" s="46"/>
      <c r="E552" s="46"/>
      <c r="F552" s="47"/>
      <c r="G552" s="48"/>
      <c r="H552" s="48"/>
      <c r="I552" s="48"/>
      <c r="J552" s="48"/>
      <c r="K552" s="46"/>
      <c r="L552" s="46"/>
      <c r="M552" s="46"/>
      <c r="N552" s="46"/>
      <c r="O552" s="20"/>
      <c r="P552" s="20"/>
      <c r="Q552" s="20"/>
    </row>
    <row r="553" spans="1:17" s="21" customFormat="1" ht="15">
      <c r="A553" s="72"/>
      <c r="B553" s="45"/>
      <c r="C553" s="10"/>
      <c r="D553" s="46"/>
      <c r="E553" s="46"/>
      <c r="F553" s="47"/>
      <c r="G553" s="48"/>
      <c r="H553" s="48"/>
      <c r="I553" s="48"/>
      <c r="J553" s="48"/>
      <c r="K553" s="46"/>
      <c r="L553" s="46"/>
      <c r="M553" s="46"/>
      <c r="N553" s="46"/>
      <c r="O553" s="20"/>
      <c r="P553" s="20"/>
      <c r="Q553" s="20"/>
    </row>
    <row r="554" spans="1:17" s="21" customFormat="1" ht="15">
      <c r="A554" s="72"/>
      <c r="B554" s="45"/>
      <c r="C554" s="10"/>
      <c r="D554" s="46"/>
      <c r="E554" s="46"/>
      <c r="F554" s="47"/>
      <c r="G554" s="48"/>
      <c r="H554" s="48"/>
      <c r="I554" s="48"/>
      <c r="J554" s="48"/>
      <c r="K554" s="46"/>
      <c r="L554" s="46"/>
      <c r="M554" s="46"/>
      <c r="N554" s="46"/>
      <c r="O554" s="20"/>
      <c r="P554" s="20"/>
      <c r="Q554" s="20"/>
    </row>
    <row r="555" spans="1:17" s="21" customFormat="1" ht="15">
      <c r="A555" s="72"/>
      <c r="B555" s="45"/>
      <c r="C555" s="10"/>
      <c r="D555" s="46"/>
      <c r="E555" s="46"/>
      <c r="F555" s="47"/>
      <c r="G555" s="48"/>
      <c r="H555" s="48"/>
      <c r="I555" s="48"/>
      <c r="J555" s="48"/>
      <c r="K555" s="46"/>
      <c r="L555" s="46"/>
      <c r="M555" s="46"/>
      <c r="N555" s="46"/>
      <c r="O555" s="20"/>
      <c r="P555" s="20"/>
      <c r="Q555" s="20"/>
    </row>
    <row r="556" spans="1:17" s="21" customFormat="1" ht="15">
      <c r="A556" s="72"/>
      <c r="B556" s="45"/>
      <c r="C556" s="10"/>
      <c r="D556" s="46"/>
      <c r="E556" s="46"/>
      <c r="F556" s="47"/>
      <c r="G556" s="48"/>
      <c r="H556" s="48"/>
      <c r="I556" s="48"/>
      <c r="J556" s="48"/>
      <c r="K556" s="46"/>
      <c r="L556" s="46"/>
      <c r="M556" s="46"/>
      <c r="N556" s="46"/>
      <c r="O556" s="20"/>
      <c r="P556" s="20"/>
      <c r="Q556" s="20"/>
    </row>
    <row r="557" spans="1:17" s="21" customFormat="1" ht="15">
      <c r="A557" s="72"/>
      <c r="B557" s="45"/>
      <c r="C557" s="10"/>
      <c r="D557" s="46"/>
      <c r="E557" s="46"/>
      <c r="F557" s="47"/>
      <c r="G557" s="48"/>
      <c r="H557" s="48"/>
      <c r="I557" s="48"/>
      <c r="J557" s="48"/>
      <c r="K557" s="46"/>
      <c r="L557" s="46"/>
      <c r="M557" s="46"/>
      <c r="N557" s="46"/>
      <c r="O557" s="20"/>
      <c r="P557" s="20"/>
      <c r="Q557" s="20"/>
    </row>
    <row r="558" spans="1:17" s="21" customFormat="1" ht="15">
      <c r="A558" s="72"/>
      <c r="B558" s="45"/>
      <c r="C558" s="10"/>
      <c r="D558" s="46"/>
      <c r="E558" s="46"/>
      <c r="F558" s="47"/>
      <c r="G558" s="48"/>
      <c r="H558" s="48"/>
      <c r="I558" s="48"/>
      <c r="J558" s="48"/>
      <c r="K558" s="46"/>
      <c r="L558" s="46"/>
      <c r="M558" s="46"/>
      <c r="N558" s="46"/>
      <c r="O558" s="20"/>
      <c r="P558" s="20"/>
      <c r="Q558" s="20"/>
    </row>
    <row r="559" spans="1:17" s="21" customFormat="1" ht="15">
      <c r="A559" s="72"/>
      <c r="B559" s="45"/>
      <c r="C559" s="10"/>
      <c r="D559" s="46"/>
      <c r="E559" s="46"/>
      <c r="F559" s="47"/>
      <c r="G559" s="48"/>
      <c r="H559" s="48"/>
      <c r="I559" s="48"/>
      <c r="J559" s="48"/>
      <c r="K559" s="46"/>
      <c r="L559" s="46"/>
      <c r="M559" s="46"/>
      <c r="N559" s="46"/>
      <c r="O559" s="20"/>
      <c r="P559" s="20"/>
      <c r="Q559" s="20"/>
    </row>
    <row r="560" spans="1:17" s="21" customFormat="1" ht="15">
      <c r="A560" s="72"/>
      <c r="B560" s="45"/>
      <c r="C560" s="10"/>
      <c r="D560" s="46"/>
      <c r="E560" s="46"/>
      <c r="F560" s="47"/>
      <c r="G560" s="48"/>
      <c r="H560" s="48"/>
      <c r="I560" s="48"/>
      <c r="J560" s="48"/>
      <c r="K560" s="46"/>
      <c r="L560" s="46"/>
      <c r="M560" s="46"/>
      <c r="N560" s="46"/>
      <c r="O560" s="20"/>
      <c r="P560" s="20"/>
      <c r="Q560" s="20"/>
    </row>
    <row r="561" spans="1:17" s="21" customFormat="1" ht="15">
      <c r="A561" s="72"/>
      <c r="B561" s="45"/>
      <c r="C561" s="10"/>
      <c r="D561" s="46"/>
      <c r="E561" s="46"/>
      <c r="F561" s="47"/>
      <c r="G561" s="48"/>
      <c r="H561" s="48"/>
      <c r="I561" s="48"/>
      <c r="J561" s="48"/>
      <c r="K561" s="46"/>
      <c r="L561" s="46"/>
      <c r="M561" s="46"/>
      <c r="N561" s="46"/>
      <c r="O561" s="20"/>
      <c r="P561" s="20"/>
      <c r="Q561" s="20"/>
    </row>
    <row r="562" spans="1:17" s="21" customFormat="1" ht="15">
      <c r="A562" s="72"/>
      <c r="B562" s="45"/>
      <c r="C562" s="10"/>
      <c r="D562" s="46"/>
      <c r="E562" s="46"/>
      <c r="F562" s="47"/>
      <c r="G562" s="48"/>
      <c r="H562" s="48"/>
      <c r="I562" s="48"/>
      <c r="J562" s="48"/>
      <c r="K562" s="46"/>
      <c r="L562" s="46"/>
      <c r="M562" s="46"/>
      <c r="N562" s="46"/>
      <c r="O562" s="20"/>
      <c r="P562" s="20"/>
      <c r="Q562" s="20"/>
    </row>
    <row r="563" spans="1:17" s="21" customFormat="1" ht="15">
      <c r="A563" s="72"/>
      <c r="B563" s="45"/>
      <c r="C563" s="10"/>
      <c r="D563" s="46"/>
      <c r="E563" s="46"/>
      <c r="F563" s="47"/>
      <c r="G563" s="48"/>
      <c r="H563" s="48"/>
      <c r="I563" s="48"/>
      <c r="J563" s="48"/>
      <c r="K563" s="46"/>
      <c r="L563" s="46"/>
      <c r="M563" s="46"/>
      <c r="N563" s="46"/>
      <c r="O563" s="20"/>
      <c r="P563" s="20"/>
      <c r="Q563" s="20"/>
    </row>
    <row r="564" spans="1:17" s="21" customFormat="1" ht="15">
      <c r="A564" s="72"/>
      <c r="B564" s="45"/>
      <c r="C564" s="10"/>
      <c r="D564" s="46"/>
      <c r="E564" s="46"/>
      <c r="F564" s="47"/>
      <c r="G564" s="48"/>
      <c r="H564" s="48"/>
      <c r="I564" s="48"/>
      <c r="J564" s="48"/>
      <c r="K564" s="46"/>
      <c r="L564" s="46"/>
      <c r="M564" s="46"/>
      <c r="N564" s="46"/>
      <c r="O564" s="20"/>
      <c r="P564" s="20"/>
      <c r="Q564" s="20"/>
    </row>
    <row r="565" spans="1:17" s="21" customFormat="1" ht="15">
      <c r="A565" s="72"/>
      <c r="B565" s="45"/>
      <c r="C565" s="10"/>
      <c r="D565" s="46"/>
      <c r="E565" s="46"/>
      <c r="F565" s="47"/>
      <c r="G565" s="48"/>
      <c r="H565" s="48"/>
      <c r="I565" s="48"/>
      <c r="J565" s="48"/>
      <c r="K565" s="46"/>
      <c r="L565" s="46"/>
      <c r="M565" s="46"/>
      <c r="N565" s="46"/>
      <c r="O565" s="20"/>
      <c r="P565" s="20"/>
      <c r="Q565" s="20"/>
    </row>
    <row r="566" spans="1:17" s="21" customFormat="1" ht="15">
      <c r="A566" s="72"/>
      <c r="B566" s="45"/>
      <c r="C566" s="10"/>
      <c r="D566" s="46"/>
      <c r="E566" s="46"/>
      <c r="F566" s="47"/>
      <c r="G566" s="48"/>
      <c r="H566" s="48"/>
      <c r="I566" s="48"/>
      <c r="J566" s="48"/>
      <c r="K566" s="46"/>
      <c r="L566" s="46"/>
      <c r="M566" s="46"/>
      <c r="N566" s="46"/>
      <c r="O566" s="20"/>
      <c r="P566" s="20"/>
      <c r="Q566" s="20"/>
    </row>
    <row r="567" spans="1:17" s="21" customFormat="1" ht="15">
      <c r="A567" s="72"/>
      <c r="B567" s="45"/>
      <c r="C567" s="10"/>
      <c r="D567" s="46"/>
      <c r="E567" s="46"/>
      <c r="F567" s="47"/>
      <c r="G567" s="48"/>
      <c r="H567" s="48"/>
      <c r="I567" s="48"/>
      <c r="J567" s="48"/>
      <c r="K567" s="46"/>
      <c r="L567" s="46"/>
      <c r="M567" s="46"/>
      <c r="N567" s="46"/>
      <c r="O567" s="20"/>
      <c r="P567" s="20"/>
      <c r="Q567" s="20"/>
    </row>
    <row r="568" spans="1:17" s="21" customFormat="1" ht="15">
      <c r="A568" s="72"/>
      <c r="B568" s="45"/>
      <c r="C568" s="10"/>
      <c r="D568" s="46"/>
      <c r="E568" s="46"/>
      <c r="F568" s="47"/>
      <c r="G568" s="48"/>
      <c r="H568" s="48"/>
      <c r="I568" s="48"/>
      <c r="J568" s="48"/>
      <c r="K568" s="46"/>
      <c r="L568" s="46"/>
      <c r="M568" s="46"/>
      <c r="N568" s="46"/>
      <c r="O568" s="20"/>
      <c r="P568" s="20"/>
      <c r="Q568" s="20"/>
    </row>
    <row r="569" spans="1:17" s="21" customFormat="1" ht="15">
      <c r="A569" s="72"/>
      <c r="B569" s="45"/>
      <c r="C569" s="10"/>
      <c r="D569" s="46"/>
      <c r="E569" s="46"/>
      <c r="F569" s="47"/>
      <c r="G569" s="48"/>
      <c r="H569" s="48"/>
      <c r="I569" s="48"/>
      <c r="J569" s="48"/>
      <c r="K569" s="46"/>
      <c r="L569" s="46"/>
      <c r="M569" s="46"/>
      <c r="N569" s="46"/>
      <c r="O569" s="20"/>
      <c r="P569" s="20"/>
      <c r="Q569" s="20"/>
    </row>
  </sheetData>
  <sheetProtection/>
  <mergeCells count="6">
    <mergeCell ref="A1:N1"/>
    <mergeCell ref="K2:N2"/>
    <mergeCell ref="B2:B3"/>
    <mergeCell ref="A2:A3"/>
    <mergeCell ref="C2:F2"/>
    <mergeCell ref="G2:J2"/>
  </mergeCells>
  <printOptions/>
  <pageMargins left="0.3937007874015748" right="0.1968503937007874" top="1.141732283464567" bottom="0.5118110236220472" header="0.5118110236220472" footer="0.1968503937007874"/>
  <pageSetup firstPageNumber="70" useFirstPageNumber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4"/>
  <sheetViews>
    <sheetView zoomScale="88" zoomScaleNormal="88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06" sqref="A1:IV16384"/>
    </sheetView>
  </sheetViews>
  <sheetFormatPr defaultColWidth="9.00390625" defaultRowHeight="12.75"/>
  <cols>
    <col min="1" max="1" width="9.125" style="133" customWidth="1"/>
    <col min="2" max="2" width="44.375" style="133" customWidth="1"/>
    <col min="3" max="3" width="10.125" style="133" bestFit="1" customWidth="1"/>
    <col min="4" max="4" width="9.75390625" style="133" bestFit="1" customWidth="1"/>
    <col min="5" max="5" width="9.625" style="133" customWidth="1"/>
    <col min="6" max="6" width="5.75390625" style="133" customWidth="1"/>
    <col min="7" max="8" width="9.75390625" style="133" bestFit="1" customWidth="1"/>
    <col min="9" max="9" width="9.375" style="133" customWidth="1"/>
    <col min="10" max="10" width="5.75390625" style="133" customWidth="1"/>
    <col min="11" max="13" width="9.25390625" style="133" bestFit="1" customWidth="1"/>
    <col min="14" max="14" width="5.875" style="133" customWidth="1"/>
  </cols>
  <sheetData>
    <row r="1" spans="1:11" ht="12.75">
      <c r="A1" s="155"/>
      <c r="B1" s="159" t="s">
        <v>297</v>
      </c>
      <c r="C1" s="160"/>
      <c r="D1" s="161"/>
      <c r="E1" s="161"/>
      <c r="F1" s="162"/>
      <c r="G1" s="162"/>
      <c r="H1" s="162"/>
      <c r="I1" s="162"/>
      <c r="J1" s="162"/>
      <c r="K1" s="162"/>
    </row>
    <row r="2" spans="1:14" ht="13.5" customHeight="1" thickBot="1">
      <c r="A2" s="156"/>
      <c r="B2" s="353" t="s">
        <v>295</v>
      </c>
      <c r="C2" s="353"/>
      <c r="D2" s="353"/>
      <c r="E2" s="353"/>
      <c r="F2" s="353"/>
      <c r="G2" s="353"/>
      <c r="H2" s="353"/>
      <c r="I2" s="353"/>
      <c r="J2" s="353"/>
      <c r="K2" s="353"/>
      <c r="L2" s="1"/>
      <c r="M2" s="1"/>
      <c r="N2" s="1"/>
    </row>
    <row r="3" spans="1:15" ht="12.75">
      <c r="A3" s="343" t="s">
        <v>30</v>
      </c>
      <c r="B3" s="343" t="s">
        <v>31</v>
      </c>
      <c r="C3" s="347" t="s">
        <v>46</v>
      </c>
      <c r="D3" s="348"/>
      <c r="E3" s="348"/>
      <c r="F3" s="349"/>
      <c r="G3" s="350" t="s">
        <v>45</v>
      </c>
      <c r="H3" s="351"/>
      <c r="I3" s="351"/>
      <c r="J3" s="352"/>
      <c r="K3" s="340" t="s">
        <v>47</v>
      </c>
      <c r="L3" s="341"/>
      <c r="M3" s="341"/>
      <c r="N3" s="342"/>
      <c r="O3" s="249"/>
    </row>
    <row r="4" spans="1:15" ht="13.5" thickBot="1">
      <c r="A4" s="344"/>
      <c r="B4" s="344"/>
      <c r="C4" s="114" t="s">
        <v>15</v>
      </c>
      <c r="D4" s="115" t="s">
        <v>16</v>
      </c>
      <c r="E4" s="115" t="s">
        <v>26</v>
      </c>
      <c r="F4" s="116" t="s">
        <v>17</v>
      </c>
      <c r="G4" s="117" t="s">
        <v>15</v>
      </c>
      <c r="H4" s="118" t="s">
        <v>16</v>
      </c>
      <c r="I4" s="118" t="s">
        <v>27</v>
      </c>
      <c r="J4" s="119" t="s">
        <v>17</v>
      </c>
      <c r="K4" s="114" t="s">
        <v>18</v>
      </c>
      <c r="L4" s="115" t="s">
        <v>16</v>
      </c>
      <c r="M4" s="115" t="s">
        <v>28</v>
      </c>
      <c r="N4" s="120" t="s">
        <v>17</v>
      </c>
      <c r="O4" s="249"/>
    </row>
    <row r="5" spans="1:14" s="192" customFormat="1" ht="23.25" customHeight="1">
      <c r="A5" s="191"/>
      <c r="B5" s="130" t="s">
        <v>0</v>
      </c>
      <c r="C5" s="137">
        <f>C7-C6</f>
        <v>-311190.7</v>
      </c>
      <c r="D5" s="137">
        <f>D7-D6</f>
        <v>-229728.8</v>
      </c>
      <c r="E5" s="138">
        <f aca="true" t="shared" si="0" ref="E5:E11">D5-C5</f>
        <v>81461.90000000002</v>
      </c>
      <c r="F5" s="146">
        <f aca="true" t="shared" si="1" ref="F5:F11">D5/C5*100</f>
        <v>73.82251461884947</v>
      </c>
      <c r="G5" s="137">
        <f>G7-G6</f>
        <v>-125083.59999999998</v>
      </c>
      <c r="H5" s="137">
        <f>H7-H6</f>
        <v>-164652.3</v>
      </c>
      <c r="I5" s="138">
        <f aca="true" t="shared" si="2" ref="I5:I11">H5-G5</f>
        <v>-39568.70000000001</v>
      </c>
      <c r="J5" s="146">
        <f aca="true" t="shared" si="3" ref="J5:J11">H5/G5*100</f>
        <v>131.6338033123447</v>
      </c>
      <c r="K5" s="137">
        <f>K7-K6</f>
        <v>-186107.1</v>
      </c>
      <c r="L5" s="137">
        <f>L7-L6</f>
        <v>-65076.50000000001</v>
      </c>
      <c r="M5" s="138">
        <f aca="true" t="shared" si="4" ref="M5:M11">L5-K5</f>
        <v>121030.6</v>
      </c>
      <c r="N5" s="146">
        <f aca="true" t="shared" si="5" ref="N5:N11">L5/K5*100</f>
        <v>34.96723123405825</v>
      </c>
    </row>
    <row r="6" spans="1:14" s="192" customFormat="1" ht="23.25" customHeight="1">
      <c r="A6" s="134"/>
      <c r="B6" s="135" t="s">
        <v>264</v>
      </c>
      <c r="C6" s="139">
        <f>C9+C39</f>
        <v>776560</v>
      </c>
      <c r="D6" s="139">
        <f>D9+D39</f>
        <v>612134.9</v>
      </c>
      <c r="E6" s="138">
        <f t="shared" si="0"/>
        <v>-164425.09999999998</v>
      </c>
      <c r="F6" s="146">
        <f t="shared" si="1"/>
        <v>78.82647831461831</v>
      </c>
      <c r="G6" s="139">
        <f>G9+G39</f>
        <v>530000</v>
      </c>
      <c r="H6" s="139">
        <f>H9+H39</f>
        <v>495740.4</v>
      </c>
      <c r="I6" s="138">
        <f t="shared" si="2"/>
        <v>-34259.59999999998</v>
      </c>
      <c r="J6" s="146">
        <f t="shared" si="3"/>
        <v>93.53592452830189</v>
      </c>
      <c r="K6" s="139">
        <f>K9+K39</f>
        <v>246560</v>
      </c>
      <c r="L6" s="139">
        <f>L9+L39</f>
        <v>116394.5</v>
      </c>
      <c r="M6" s="138">
        <f t="shared" si="4"/>
        <v>-130165.5</v>
      </c>
      <c r="N6" s="146">
        <f t="shared" si="5"/>
        <v>47.207373458792986</v>
      </c>
    </row>
    <row r="7" spans="1:14" s="192" customFormat="1" ht="23.25" customHeight="1">
      <c r="A7" s="135"/>
      <c r="B7" s="135" t="s">
        <v>265</v>
      </c>
      <c r="C7" s="139">
        <f>C10+C40</f>
        <v>465369.3</v>
      </c>
      <c r="D7" s="139">
        <f>D10+D40</f>
        <v>382406.10000000003</v>
      </c>
      <c r="E7" s="138">
        <f t="shared" si="0"/>
        <v>-82963.19999999995</v>
      </c>
      <c r="F7" s="146">
        <f t="shared" si="1"/>
        <v>82.17261001101707</v>
      </c>
      <c r="G7" s="139">
        <f>G10+G40</f>
        <v>404916.4</v>
      </c>
      <c r="H7" s="139">
        <f>H10+H40</f>
        <v>331088.10000000003</v>
      </c>
      <c r="I7" s="138">
        <f t="shared" si="2"/>
        <v>-73828.29999999999</v>
      </c>
      <c r="J7" s="146">
        <f t="shared" si="3"/>
        <v>81.76702647756426</v>
      </c>
      <c r="K7" s="139">
        <f>K10+K40</f>
        <v>60452.899999999994</v>
      </c>
      <c r="L7" s="139">
        <f>L10+L40</f>
        <v>51317.99999999999</v>
      </c>
      <c r="M7" s="138">
        <f t="shared" si="4"/>
        <v>-9134.900000000001</v>
      </c>
      <c r="N7" s="146">
        <f t="shared" si="5"/>
        <v>84.88922781206526</v>
      </c>
    </row>
    <row r="8" spans="1:14" s="192" customFormat="1" ht="23.25" customHeight="1">
      <c r="A8" s="135"/>
      <c r="B8" s="135" t="s">
        <v>258</v>
      </c>
      <c r="C8" s="139">
        <f>C10-C9</f>
        <v>-409529</v>
      </c>
      <c r="D8" s="139">
        <f>D10-D9</f>
        <v>-258497.2</v>
      </c>
      <c r="E8" s="138">
        <f t="shared" si="0"/>
        <v>151031.8</v>
      </c>
      <c r="F8" s="146">
        <f t="shared" si="1"/>
        <v>63.12060928530092</v>
      </c>
      <c r="G8" s="139">
        <f>G10-G9</f>
        <v>-213656.7</v>
      </c>
      <c r="H8" s="139">
        <f>H10-H9</f>
        <v>-182246.09999999998</v>
      </c>
      <c r="I8" s="138">
        <f t="shared" si="2"/>
        <v>31410.600000000035</v>
      </c>
      <c r="J8" s="146">
        <f t="shared" si="3"/>
        <v>85.29856540890127</v>
      </c>
      <c r="K8" s="139">
        <f>K10-K9</f>
        <v>-195872.3</v>
      </c>
      <c r="L8" s="139">
        <f>L10-L9</f>
        <v>-76251.1</v>
      </c>
      <c r="M8" s="138">
        <f t="shared" si="4"/>
        <v>119621.19999999998</v>
      </c>
      <c r="N8" s="146">
        <f t="shared" si="5"/>
        <v>38.928985874980796</v>
      </c>
    </row>
    <row r="9" spans="1:14" s="192" customFormat="1" ht="23.25" customHeight="1">
      <c r="A9" s="135"/>
      <c r="B9" s="135" t="s">
        <v>264</v>
      </c>
      <c r="C9" s="139">
        <f>C12+C15+C18+C21+C24+C27+C30+C33+C36</f>
        <v>776560</v>
      </c>
      <c r="D9" s="139">
        <f>D12+D15+D18+D21+D24+D27+D30+D33+D36</f>
        <v>612134.9</v>
      </c>
      <c r="E9" s="138">
        <f t="shared" si="0"/>
        <v>-164425.09999999998</v>
      </c>
      <c r="F9" s="146">
        <f t="shared" si="1"/>
        <v>78.82647831461831</v>
      </c>
      <c r="G9" s="139">
        <f>G12+G15+G18+G21+G24+G27+G30+G33+G36</f>
        <v>530000</v>
      </c>
      <c r="H9" s="139">
        <f>H12+H15+H18+H21+H24+H27+H30+H33+H36</f>
        <v>495740.4</v>
      </c>
      <c r="I9" s="138">
        <f t="shared" si="2"/>
        <v>-34259.59999999998</v>
      </c>
      <c r="J9" s="146">
        <f t="shared" si="3"/>
        <v>93.53592452830189</v>
      </c>
      <c r="K9" s="139">
        <f>K12+K15+K18+K21+K24+K27+K30+K33+K36</f>
        <v>246560</v>
      </c>
      <c r="L9" s="139">
        <f>L12+L15+L18+L21+L24+L27+L30+L33+L36</f>
        <v>116394.5</v>
      </c>
      <c r="M9" s="138">
        <f t="shared" si="4"/>
        <v>-130165.5</v>
      </c>
      <c r="N9" s="146">
        <f t="shared" si="5"/>
        <v>47.207373458792986</v>
      </c>
    </row>
    <row r="10" spans="1:14" s="192" customFormat="1" ht="23.25" customHeight="1">
      <c r="A10" s="135"/>
      <c r="B10" s="135" t="s">
        <v>265</v>
      </c>
      <c r="C10" s="139">
        <f>C13+C16+C19+C22+C25+C28+C31+C34+C37</f>
        <v>367031</v>
      </c>
      <c r="D10" s="139">
        <f>D13+D16+D19+D22+D25+D28+D31+D34+D37</f>
        <v>353637.7</v>
      </c>
      <c r="E10" s="138">
        <f t="shared" si="0"/>
        <v>-13393.299999999988</v>
      </c>
      <c r="F10" s="146">
        <f t="shared" si="1"/>
        <v>96.3509076889963</v>
      </c>
      <c r="G10" s="139">
        <f>G13+G16+G19+G22+G25+G28+G31+G34+G37</f>
        <v>316343.3</v>
      </c>
      <c r="H10" s="139">
        <f>H13+H16+H19+H22+H25+H28+H31+H34+H37</f>
        <v>313494.30000000005</v>
      </c>
      <c r="I10" s="138">
        <f t="shared" si="2"/>
        <v>-2848.999999999942</v>
      </c>
      <c r="J10" s="146">
        <f t="shared" si="3"/>
        <v>99.09939613072257</v>
      </c>
      <c r="K10" s="139">
        <f>K13+K16+K19+K22+K25+K28+K31+K34+K37</f>
        <v>50687.7</v>
      </c>
      <c r="L10" s="139">
        <f>L13+L16+L19+L22+L25+L28+L31+L34+L37</f>
        <v>40143.399999999994</v>
      </c>
      <c r="M10" s="138">
        <f t="shared" si="4"/>
        <v>-10544.300000000003</v>
      </c>
      <c r="N10" s="146">
        <f t="shared" si="5"/>
        <v>79.19751734641737</v>
      </c>
    </row>
    <row r="11" spans="1:14" s="193" customFormat="1" ht="23.25" customHeight="1">
      <c r="A11" s="136" t="s">
        <v>241</v>
      </c>
      <c r="B11" s="136" t="s">
        <v>242</v>
      </c>
      <c r="C11" s="141">
        <f>C13-C12</f>
        <v>122463.4</v>
      </c>
      <c r="D11" s="141">
        <f>D13-D12</f>
        <v>100101.5</v>
      </c>
      <c r="E11" s="143">
        <f t="shared" si="0"/>
        <v>-22361.899999999994</v>
      </c>
      <c r="F11" s="244">
        <f t="shared" si="1"/>
        <v>81.73993209399707</v>
      </c>
      <c r="G11" s="141">
        <f>G13-G12</f>
        <v>113323.5</v>
      </c>
      <c r="H11" s="141">
        <f>H13-H12</f>
        <v>110667.1</v>
      </c>
      <c r="I11" s="143">
        <f t="shared" si="2"/>
        <v>-2656.399999999994</v>
      </c>
      <c r="J11" s="244">
        <f t="shared" si="3"/>
        <v>97.65591426314931</v>
      </c>
      <c r="K11" s="141">
        <f>K13-K12</f>
        <v>9139.900000000001</v>
      </c>
      <c r="L11" s="141">
        <f>L13-L12</f>
        <v>-10565.600000000002</v>
      </c>
      <c r="M11" s="143">
        <f t="shared" si="4"/>
        <v>-19705.500000000004</v>
      </c>
      <c r="N11" s="244">
        <f t="shared" si="5"/>
        <v>-115.59863893478048</v>
      </c>
    </row>
    <row r="12" spans="1:14" s="193" customFormat="1" ht="22.5" customHeight="1">
      <c r="A12" s="136"/>
      <c r="B12" s="136" t="s">
        <v>264</v>
      </c>
      <c r="C12" s="141">
        <f>G12+K12</f>
        <v>20045</v>
      </c>
      <c r="D12" s="141">
        <f>H12+L12</f>
        <v>29225.9</v>
      </c>
      <c r="E12" s="143">
        <f aca="true" t="shared" si="6" ref="E12:E37">D12-C12</f>
        <v>9180.900000000001</v>
      </c>
      <c r="F12" s="244">
        <f aca="true" t="shared" si="7" ref="F12:F37">D12/C12*100</f>
        <v>145.80144674482415</v>
      </c>
      <c r="G12" s="142"/>
      <c r="H12" s="142"/>
      <c r="I12" s="143"/>
      <c r="J12" s="244"/>
      <c r="K12" s="141">
        <v>20045</v>
      </c>
      <c r="L12" s="141">
        <v>29225.9</v>
      </c>
      <c r="M12" s="143">
        <f aca="true" t="shared" si="8" ref="M12:M37">L12-K12</f>
        <v>9180.900000000001</v>
      </c>
      <c r="N12" s="244">
        <f aca="true" t="shared" si="9" ref="N12:N40">L12/K12*100</f>
        <v>145.80144674482415</v>
      </c>
    </row>
    <row r="13" spans="1:14" s="193" customFormat="1" ht="23.25" customHeight="1">
      <c r="A13" s="136"/>
      <c r="B13" s="136" t="s">
        <v>265</v>
      </c>
      <c r="C13" s="141">
        <f>G13+K13</f>
        <v>142508.4</v>
      </c>
      <c r="D13" s="141">
        <f>H13+L13</f>
        <v>129327.40000000001</v>
      </c>
      <c r="E13" s="143">
        <f t="shared" si="6"/>
        <v>-13180.999999999985</v>
      </c>
      <c r="F13" s="244">
        <f t="shared" si="7"/>
        <v>90.75072065927343</v>
      </c>
      <c r="G13" s="142">
        <v>113323.5</v>
      </c>
      <c r="H13" s="142">
        <v>110667.1</v>
      </c>
      <c r="I13" s="143">
        <f aca="true" t="shared" si="10" ref="I13:I34">H13-G13</f>
        <v>-2656.399999999994</v>
      </c>
      <c r="J13" s="244">
        <f aca="true" t="shared" si="11" ref="J13:J34">H13/G13*100</f>
        <v>97.65591426314931</v>
      </c>
      <c r="K13" s="141">
        <v>29184.9</v>
      </c>
      <c r="L13" s="141">
        <v>18660.3</v>
      </c>
      <c r="M13" s="143">
        <f t="shared" si="8"/>
        <v>-10524.600000000002</v>
      </c>
      <c r="N13" s="244">
        <f t="shared" si="9"/>
        <v>63.93820091896837</v>
      </c>
    </row>
    <row r="14" spans="1:14" s="193" customFormat="1" ht="23.25" customHeight="1">
      <c r="A14" s="136" t="s">
        <v>243</v>
      </c>
      <c r="B14" s="136" t="s">
        <v>244</v>
      </c>
      <c r="C14" s="141">
        <f>C16-C15</f>
        <v>224382.59999999998</v>
      </c>
      <c r="D14" s="141">
        <f>D16-D15</f>
        <v>223583.7</v>
      </c>
      <c r="E14" s="143">
        <f t="shared" si="6"/>
        <v>-798.8999999999651</v>
      </c>
      <c r="F14" s="244">
        <f t="shared" si="7"/>
        <v>99.64395634955653</v>
      </c>
      <c r="G14" s="141">
        <f>G16-G15</f>
        <v>202879.8</v>
      </c>
      <c r="H14" s="141">
        <f>H16-H15</f>
        <v>202687.2</v>
      </c>
      <c r="I14" s="143">
        <f t="shared" si="10"/>
        <v>-192.59999999997672</v>
      </c>
      <c r="J14" s="244">
        <f t="shared" si="11"/>
        <v>99.9050669411149</v>
      </c>
      <c r="K14" s="141">
        <f>K16-K15</f>
        <v>21502.8</v>
      </c>
      <c r="L14" s="141">
        <f>L16-L15</f>
        <v>20896.5</v>
      </c>
      <c r="M14" s="143">
        <f t="shared" si="8"/>
        <v>-606.2999999999993</v>
      </c>
      <c r="N14" s="244">
        <f t="shared" si="9"/>
        <v>97.18036720799152</v>
      </c>
    </row>
    <row r="15" spans="1:14" s="193" customFormat="1" ht="23.25" customHeight="1">
      <c r="A15" s="136"/>
      <c r="B15" s="136" t="s">
        <v>264</v>
      </c>
      <c r="C15" s="141"/>
      <c r="D15" s="141">
        <f>H15+L15</f>
        <v>582.6</v>
      </c>
      <c r="E15" s="143">
        <f t="shared" si="6"/>
        <v>582.6</v>
      </c>
      <c r="F15" s="244"/>
      <c r="G15" s="142"/>
      <c r="H15" s="142"/>
      <c r="I15" s="143"/>
      <c r="J15" s="244"/>
      <c r="K15" s="141"/>
      <c r="L15" s="141">
        <v>582.6</v>
      </c>
      <c r="M15" s="143">
        <f t="shared" si="8"/>
        <v>582.6</v>
      </c>
      <c r="N15" s="244"/>
    </row>
    <row r="16" spans="1:14" s="193" customFormat="1" ht="23.25" customHeight="1">
      <c r="A16" s="136"/>
      <c r="B16" s="136" t="s">
        <v>265</v>
      </c>
      <c r="C16" s="141">
        <f>G16+K16</f>
        <v>224382.59999999998</v>
      </c>
      <c r="D16" s="141">
        <f>H16+L16</f>
        <v>224166.30000000002</v>
      </c>
      <c r="E16" s="143">
        <f t="shared" si="6"/>
        <v>-216.29999999995925</v>
      </c>
      <c r="F16" s="244">
        <f t="shared" si="7"/>
        <v>99.90360215096894</v>
      </c>
      <c r="G16" s="142">
        <v>202879.8</v>
      </c>
      <c r="H16" s="142">
        <v>202687.2</v>
      </c>
      <c r="I16" s="143">
        <f t="shared" si="10"/>
        <v>-192.59999999997672</v>
      </c>
      <c r="J16" s="244">
        <f t="shared" si="11"/>
        <v>99.9050669411149</v>
      </c>
      <c r="K16" s="141">
        <v>21502.8</v>
      </c>
      <c r="L16" s="141">
        <v>21479.1</v>
      </c>
      <c r="M16" s="143">
        <f t="shared" si="8"/>
        <v>-23.700000000000728</v>
      </c>
      <c r="N16" s="244">
        <f t="shared" si="9"/>
        <v>99.88978179585915</v>
      </c>
    </row>
    <row r="17" spans="1:14" s="193" customFormat="1" ht="23.25" customHeight="1">
      <c r="A17" s="136" t="s">
        <v>245</v>
      </c>
      <c r="B17" s="136" t="s">
        <v>246</v>
      </c>
      <c r="C17" s="141">
        <f>C19-C18</f>
        <v>140</v>
      </c>
      <c r="D17" s="141">
        <f>D19-D18</f>
        <v>-56</v>
      </c>
      <c r="E17" s="143">
        <f t="shared" si="6"/>
        <v>-196</v>
      </c>
      <c r="F17" s="244">
        <f t="shared" si="7"/>
        <v>-40</v>
      </c>
      <c r="G17" s="141">
        <f>G19-G18</f>
        <v>140</v>
      </c>
      <c r="H17" s="141">
        <f>H19-H18</f>
        <v>140</v>
      </c>
      <c r="I17" s="143">
        <f t="shared" si="10"/>
        <v>0</v>
      </c>
      <c r="J17" s="244">
        <f t="shared" si="11"/>
        <v>100</v>
      </c>
      <c r="K17" s="141"/>
      <c r="L17" s="141">
        <f>L19-L18</f>
        <v>-196</v>
      </c>
      <c r="M17" s="143">
        <f t="shared" si="8"/>
        <v>-196</v>
      </c>
      <c r="N17" s="244"/>
    </row>
    <row r="18" spans="1:14" s="193" customFormat="1" ht="23.25" customHeight="1">
      <c r="A18" s="136"/>
      <c r="B18" s="136" t="s">
        <v>264</v>
      </c>
      <c r="C18" s="141"/>
      <c r="D18" s="141">
        <f>H18+L18</f>
        <v>200</v>
      </c>
      <c r="E18" s="143">
        <f t="shared" si="6"/>
        <v>200</v>
      </c>
      <c r="F18" s="244"/>
      <c r="G18" s="142"/>
      <c r="H18" s="142"/>
      <c r="I18" s="143"/>
      <c r="J18" s="244"/>
      <c r="K18" s="141"/>
      <c r="L18" s="141">
        <v>200</v>
      </c>
      <c r="M18" s="143">
        <f>L18-K18</f>
        <v>200</v>
      </c>
      <c r="N18" s="244"/>
    </row>
    <row r="19" spans="1:14" s="193" customFormat="1" ht="23.25" customHeight="1">
      <c r="A19" s="136"/>
      <c r="B19" s="136" t="s">
        <v>265</v>
      </c>
      <c r="C19" s="141">
        <f>G19+K19</f>
        <v>140</v>
      </c>
      <c r="D19" s="141">
        <f>H19+L19</f>
        <v>144</v>
      </c>
      <c r="E19" s="143">
        <f t="shared" si="6"/>
        <v>4</v>
      </c>
      <c r="F19" s="244">
        <f t="shared" si="7"/>
        <v>102.85714285714285</v>
      </c>
      <c r="G19" s="142">
        <v>140</v>
      </c>
      <c r="H19" s="142">
        <v>140</v>
      </c>
      <c r="I19" s="143">
        <f t="shared" si="10"/>
        <v>0</v>
      </c>
      <c r="J19" s="244">
        <f t="shared" si="11"/>
        <v>100</v>
      </c>
      <c r="K19" s="141"/>
      <c r="L19" s="141">
        <v>4</v>
      </c>
      <c r="M19" s="143">
        <f t="shared" si="8"/>
        <v>4</v>
      </c>
      <c r="N19" s="244"/>
    </row>
    <row r="20" spans="1:14" s="193" customFormat="1" ht="23.25" customHeight="1">
      <c r="A20" s="136" t="s">
        <v>251</v>
      </c>
      <c r="B20" s="136" t="s">
        <v>252</v>
      </c>
      <c r="C20" s="141">
        <f>C22-C21</f>
        <v>-530000</v>
      </c>
      <c r="D20" s="141">
        <f>D22-D21</f>
        <v>-495740.4</v>
      </c>
      <c r="E20" s="143">
        <f t="shared" si="6"/>
        <v>34259.59999999998</v>
      </c>
      <c r="F20" s="244">
        <f t="shared" si="7"/>
        <v>93.53592452830189</v>
      </c>
      <c r="G20" s="141">
        <f>G22-G21</f>
        <v>-530000</v>
      </c>
      <c r="H20" s="141">
        <f>H22-H21</f>
        <v>-495740.4</v>
      </c>
      <c r="I20" s="143">
        <f t="shared" si="10"/>
        <v>34259.59999999998</v>
      </c>
      <c r="J20" s="244">
        <f t="shared" si="11"/>
        <v>93.53592452830189</v>
      </c>
      <c r="K20" s="141"/>
      <c r="L20" s="141"/>
      <c r="M20" s="143"/>
      <c r="N20" s="244"/>
    </row>
    <row r="21" spans="1:14" s="193" customFormat="1" ht="23.25" customHeight="1">
      <c r="A21" s="136"/>
      <c r="B21" s="136" t="s">
        <v>264</v>
      </c>
      <c r="C21" s="141">
        <f>G21+K21</f>
        <v>530000</v>
      </c>
      <c r="D21" s="141">
        <f>H21+L21</f>
        <v>495740.4</v>
      </c>
      <c r="E21" s="143">
        <f t="shared" si="6"/>
        <v>-34259.59999999998</v>
      </c>
      <c r="F21" s="244">
        <f t="shared" si="7"/>
        <v>93.53592452830189</v>
      </c>
      <c r="G21" s="142">
        <v>530000</v>
      </c>
      <c r="H21" s="142">
        <v>495740.4</v>
      </c>
      <c r="I21" s="143">
        <f t="shared" si="10"/>
        <v>-34259.59999999998</v>
      </c>
      <c r="J21" s="244">
        <f t="shared" si="11"/>
        <v>93.53592452830189</v>
      </c>
      <c r="K21" s="141"/>
      <c r="L21" s="141"/>
      <c r="M21" s="143"/>
      <c r="N21" s="244"/>
    </row>
    <row r="22" spans="1:14" s="193" customFormat="1" ht="23.25" customHeight="1" hidden="1">
      <c r="A22" s="136"/>
      <c r="B22" s="136" t="s">
        <v>265</v>
      </c>
      <c r="C22" s="141">
        <f>G22+K22</f>
        <v>0</v>
      </c>
      <c r="D22" s="141">
        <f>H22+L22</f>
        <v>0</v>
      </c>
      <c r="E22" s="143">
        <f t="shared" si="6"/>
        <v>0</v>
      </c>
      <c r="F22" s="244" t="e">
        <f t="shared" si="7"/>
        <v>#DIV/0!</v>
      </c>
      <c r="G22" s="142"/>
      <c r="H22" s="142"/>
      <c r="I22" s="143">
        <f t="shared" si="10"/>
        <v>0</v>
      </c>
      <c r="J22" s="244" t="e">
        <f t="shared" si="11"/>
        <v>#DIV/0!</v>
      </c>
      <c r="K22" s="141"/>
      <c r="L22" s="141"/>
      <c r="M22" s="143">
        <f t="shared" si="8"/>
        <v>0</v>
      </c>
      <c r="N22" s="244" t="e">
        <f t="shared" si="9"/>
        <v>#DIV/0!</v>
      </c>
    </row>
    <row r="23" spans="1:14" s="193" customFormat="1" ht="23.25" customHeight="1" hidden="1">
      <c r="A23" s="136" t="s">
        <v>247</v>
      </c>
      <c r="B23" s="136" t="s">
        <v>248</v>
      </c>
      <c r="C23" s="141">
        <f>C25-C24</f>
        <v>0</v>
      </c>
      <c r="D23" s="141">
        <f>D25-D24</f>
        <v>0</v>
      </c>
      <c r="E23" s="143">
        <f t="shared" si="6"/>
        <v>0</v>
      </c>
      <c r="F23" s="244" t="e">
        <f t="shared" si="7"/>
        <v>#DIV/0!</v>
      </c>
      <c r="G23" s="141">
        <f>G25-G24</f>
        <v>0</v>
      </c>
      <c r="H23" s="141">
        <f>H25-H24</f>
        <v>0</v>
      </c>
      <c r="I23" s="143">
        <f t="shared" si="10"/>
        <v>0</v>
      </c>
      <c r="J23" s="244" t="e">
        <f t="shared" si="11"/>
        <v>#DIV/0!</v>
      </c>
      <c r="K23" s="141">
        <f>K25-K24</f>
        <v>0</v>
      </c>
      <c r="L23" s="141">
        <f>L25-L24</f>
        <v>0</v>
      </c>
      <c r="M23" s="143">
        <f t="shared" si="8"/>
        <v>0</v>
      </c>
      <c r="N23" s="244" t="e">
        <f t="shared" si="9"/>
        <v>#DIV/0!</v>
      </c>
    </row>
    <row r="24" spans="1:14" s="193" customFormat="1" ht="23.25" customHeight="1" hidden="1">
      <c r="A24" s="136"/>
      <c r="B24" s="136" t="s">
        <v>264</v>
      </c>
      <c r="C24" s="141">
        <f>G24+K24</f>
        <v>0</v>
      </c>
      <c r="D24" s="141">
        <f>H24+L24</f>
        <v>0</v>
      </c>
      <c r="E24" s="143">
        <f t="shared" si="6"/>
        <v>0</v>
      </c>
      <c r="F24" s="244" t="e">
        <f t="shared" si="7"/>
        <v>#DIV/0!</v>
      </c>
      <c r="G24" s="142"/>
      <c r="H24" s="142"/>
      <c r="I24" s="143">
        <f t="shared" si="10"/>
        <v>0</v>
      </c>
      <c r="J24" s="244" t="e">
        <f t="shared" si="11"/>
        <v>#DIV/0!</v>
      </c>
      <c r="K24" s="141"/>
      <c r="L24" s="257"/>
      <c r="M24" s="143">
        <f t="shared" si="8"/>
        <v>0</v>
      </c>
      <c r="N24" s="244" t="e">
        <f t="shared" si="9"/>
        <v>#DIV/0!</v>
      </c>
    </row>
    <row r="25" spans="1:14" s="193" customFormat="1" ht="23.25" customHeight="1" hidden="1">
      <c r="A25" s="136"/>
      <c r="B25" s="136" t="s">
        <v>265</v>
      </c>
      <c r="C25" s="141">
        <f>G25+K25</f>
        <v>0</v>
      </c>
      <c r="D25" s="141">
        <f>H25+L25</f>
        <v>0</v>
      </c>
      <c r="E25" s="143">
        <f t="shared" si="6"/>
        <v>0</v>
      </c>
      <c r="F25" s="244" t="e">
        <f t="shared" si="7"/>
        <v>#DIV/0!</v>
      </c>
      <c r="G25" s="142"/>
      <c r="H25" s="142"/>
      <c r="I25" s="143">
        <f t="shared" si="10"/>
        <v>0</v>
      </c>
      <c r="J25" s="244" t="e">
        <f t="shared" si="11"/>
        <v>#DIV/0!</v>
      </c>
      <c r="K25" s="141"/>
      <c r="L25" s="141"/>
      <c r="M25" s="143">
        <f t="shared" si="8"/>
        <v>0</v>
      </c>
      <c r="N25" s="244" t="e">
        <f t="shared" si="9"/>
        <v>#DIV/0!</v>
      </c>
    </row>
    <row r="26" spans="1:14" s="193" customFormat="1" ht="23.25" customHeight="1" hidden="1">
      <c r="A26" s="136" t="s">
        <v>394</v>
      </c>
      <c r="B26" s="136" t="s">
        <v>395</v>
      </c>
      <c r="C26" s="141">
        <f>C28-C27</f>
        <v>0</v>
      </c>
      <c r="D26" s="141">
        <f>D28-D27</f>
        <v>0</v>
      </c>
      <c r="E26" s="143">
        <f t="shared" si="6"/>
        <v>0</v>
      </c>
      <c r="F26" s="244" t="e">
        <f t="shared" si="7"/>
        <v>#DIV/0!</v>
      </c>
      <c r="G26" s="141">
        <f>G28-G27</f>
        <v>0</v>
      </c>
      <c r="H26" s="141">
        <f>H28-H27</f>
        <v>0</v>
      </c>
      <c r="I26" s="143">
        <f t="shared" si="10"/>
        <v>0</v>
      </c>
      <c r="J26" s="244" t="e">
        <f t="shared" si="11"/>
        <v>#DIV/0!</v>
      </c>
      <c r="K26" s="141">
        <f>K28-K27</f>
        <v>0</v>
      </c>
      <c r="L26" s="141">
        <f>L28-L27</f>
        <v>0</v>
      </c>
      <c r="M26" s="143">
        <f t="shared" si="8"/>
        <v>0</v>
      </c>
      <c r="N26" s="244" t="e">
        <f t="shared" si="9"/>
        <v>#DIV/0!</v>
      </c>
    </row>
    <row r="27" spans="1:14" s="193" customFormat="1" ht="23.25" customHeight="1" hidden="1">
      <c r="A27" s="136"/>
      <c r="B27" s="136" t="s">
        <v>264</v>
      </c>
      <c r="C27" s="141">
        <f>G27+K27</f>
        <v>0</v>
      </c>
      <c r="D27" s="141">
        <f>H27+L27</f>
        <v>0</v>
      </c>
      <c r="E27" s="143">
        <f t="shared" si="6"/>
        <v>0</v>
      </c>
      <c r="F27" s="244" t="e">
        <f t="shared" si="7"/>
        <v>#DIV/0!</v>
      </c>
      <c r="G27" s="142"/>
      <c r="H27" s="142"/>
      <c r="I27" s="143">
        <f t="shared" si="10"/>
        <v>0</v>
      </c>
      <c r="J27" s="244" t="e">
        <f t="shared" si="11"/>
        <v>#DIV/0!</v>
      </c>
      <c r="K27" s="141"/>
      <c r="L27" s="141"/>
      <c r="M27" s="143">
        <f t="shared" si="8"/>
        <v>0</v>
      </c>
      <c r="N27" s="244" t="e">
        <f t="shared" si="9"/>
        <v>#DIV/0!</v>
      </c>
    </row>
    <row r="28" spans="1:14" s="193" customFormat="1" ht="23.25" customHeight="1" hidden="1">
      <c r="A28" s="136"/>
      <c r="B28" s="136" t="s">
        <v>265</v>
      </c>
      <c r="C28" s="141">
        <f>G28+K28</f>
        <v>0</v>
      </c>
      <c r="D28" s="141">
        <f>H28+L28</f>
        <v>0</v>
      </c>
      <c r="E28" s="143">
        <f t="shared" si="6"/>
        <v>0</v>
      </c>
      <c r="F28" s="244" t="e">
        <f t="shared" si="7"/>
        <v>#DIV/0!</v>
      </c>
      <c r="G28" s="142"/>
      <c r="H28" s="142"/>
      <c r="I28" s="143">
        <f t="shared" si="10"/>
        <v>0</v>
      </c>
      <c r="J28" s="244" t="e">
        <f t="shared" si="11"/>
        <v>#DIV/0!</v>
      </c>
      <c r="K28" s="141"/>
      <c r="L28" s="141"/>
      <c r="M28" s="143">
        <f t="shared" si="8"/>
        <v>0</v>
      </c>
      <c r="N28" s="244" t="e">
        <f t="shared" si="9"/>
        <v>#DIV/0!</v>
      </c>
    </row>
    <row r="29" spans="1:14" s="193" customFormat="1" ht="23.25" customHeight="1" hidden="1">
      <c r="A29" s="136" t="s">
        <v>396</v>
      </c>
      <c r="B29" s="136" t="s">
        <v>397</v>
      </c>
      <c r="C29" s="141">
        <f>C31-C30</f>
        <v>0</v>
      </c>
      <c r="D29" s="141">
        <f>D31-D30</f>
        <v>0</v>
      </c>
      <c r="E29" s="143">
        <f t="shared" si="6"/>
        <v>0</v>
      </c>
      <c r="F29" s="244" t="e">
        <f t="shared" si="7"/>
        <v>#DIV/0!</v>
      </c>
      <c r="G29" s="141">
        <f>G31-G30</f>
        <v>0</v>
      </c>
      <c r="H29" s="141">
        <f>H31-H30</f>
        <v>0</v>
      </c>
      <c r="I29" s="143">
        <f t="shared" si="10"/>
        <v>0</v>
      </c>
      <c r="J29" s="244" t="e">
        <f t="shared" si="11"/>
        <v>#DIV/0!</v>
      </c>
      <c r="K29" s="141">
        <f>K31-K30</f>
        <v>0</v>
      </c>
      <c r="L29" s="141">
        <f>L31-L30</f>
        <v>0</v>
      </c>
      <c r="M29" s="143">
        <f t="shared" si="8"/>
        <v>0</v>
      </c>
      <c r="N29" s="244" t="e">
        <f t="shared" si="9"/>
        <v>#DIV/0!</v>
      </c>
    </row>
    <row r="30" spans="1:14" s="193" customFormat="1" ht="23.25" customHeight="1" hidden="1">
      <c r="A30" s="136"/>
      <c r="B30" s="136" t="s">
        <v>264</v>
      </c>
      <c r="C30" s="141">
        <f>G30+K30</f>
        <v>0</v>
      </c>
      <c r="D30" s="141">
        <f>H30+L30</f>
        <v>0</v>
      </c>
      <c r="E30" s="143">
        <f t="shared" si="6"/>
        <v>0</v>
      </c>
      <c r="F30" s="244" t="e">
        <f t="shared" si="7"/>
        <v>#DIV/0!</v>
      </c>
      <c r="G30" s="142"/>
      <c r="H30" s="142"/>
      <c r="I30" s="143">
        <f t="shared" si="10"/>
        <v>0</v>
      </c>
      <c r="J30" s="244" t="e">
        <f t="shared" si="11"/>
        <v>#DIV/0!</v>
      </c>
      <c r="K30" s="141"/>
      <c r="L30" s="141"/>
      <c r="M30" s="143">
        <f t="shared" si="8"/>
        <v>0</v>
      </c>
      <c r="N30" s="244" t="e">
        <f t="shared" si="9"/>
        <v>#DIV/0!</v>
      </c>
    </row>
    <row r="31" spans="1:14" s="193" customFormat="1" ht="23.25" customHeight="1" hidden="1">
      <c r="A31" s="136"/>
      <c r="B31" s="136" t="s">
        <v>265</v>
      </c>
      <c r="C31" s="141">
        <f>G31+K31</f>
        <v>0</v>
      </c>
      <c r="D31" s="141">
        <f>H31+L31</f>
        <v>0</v>
      </c>
      <c r="E31" s="143">
        <f t="shared" si="6"/>
        <v>0</v>
      </c>
      <c r="F31" s="244" t="e">
        <f t="shared" si="7"/>
        <v>#DIV/0!</v>
      </c>
      <c r="G31" s="142"/>
      <c r="H31" s="142"/>
      <c r="I31" s="143">
        <f t="shared" si="10"/>
        <v>0</v>
      </c>
      <c r="J31" s="244" t="e">
        <f t="shared" si="11"/>
        <v>#DIV/0!</v>
      </c>
      <c r="K31" s="141"/>
      <c r="L31" s="141"/>
      <c r="M31" s="143">
        <f t="shared" si="8"/>
        <v>0</v>
      </c>
      <c r="N31" s="244" t="e">
        <f t="shared" si="9"/>
        <v>#DIV/0!</v>
      </c>
    </row>
    <row r="32" spans="1:14" s="193" customFormat="1" ht="23.25" customHeight="1" hidden="1">
      <c r="A32" s="136" t="s">
        <v>398</v>
      </c>
      <c r="B32" s="136" t="s">
        <v>399</v>
      </c>
      <c r="C32" s="141">
        <f>C34-C33</f>
        <v>0</v>
      </c>
      <c r="D32" s="141">
        <f>D34-D33</f>
        <v>0</v>
      </c>
      <c r="E32" s="143">
        <f t="shared" si="6"/>
        <v>0</v>
      </c>
      <c r="F32" s="244" t="e">
        <f t="shared" si="7"/>
        <v>#DIV/0!</v>
      </c>
      <c r="G32" s="141">
        <f>G34-G33</f>
        <v>0</v>
      </c>
      <c r="H32" s="141">
        <f>H34-H33</f>
        <v>0</v>
      </c>
      <c r="I32" s="143">
        <f t="shared" si="10"/>
        <v>0</v>
      </c>
      <c r="J32" s="244" t="e">
        <f t="shared" si="11"/>
        <v>#DIV/0!</v>
      </c>
      <c r="K32" s="141">
        <f>K34-K33</f>
        <v>0</v>
      </c>
      <c r="L32" s="141">
        <f>L34-L33</f>
        <v>0</v>
      </c>
      <c r="M32" s="143">
        <f t="shared" si="8"/>
        <v>0</v>
      </c>
      <c r="N32" s="244" t="e">
        <f t="shared" si="9"/>
        <v>#DIV/0!</v>
      </c>
    </row>
    <row r="33" spans="1:14" s="193" customFormat="1" ht="23.25" customHeight="1" hidden="1">
      <c r="A33" s="136"/>
      <c r="B33" s="136" t="s">
        <v>264</v>
      </c>
      <c r="C33" s="141">
        <f>G33+K33</f>
        <v>0</v>
      </c>
      <c r="D33" s="141">
        <f>H33+L33</f>
        <v>0</v>
      </c>
      <c r="E33" s="143">
        <f t="shared" si="6"/>
        <v>0</v>
      </c>
      <c r="F33" s="244" t="e">
        <f t="shared" si="7"/>
        <v>#DIV/0!</v>
      </c>
      <c r="G33" s="142"/>
      <c r="H33" s="142"/>
      <c r="I33" s="143">
        <f t="shared" si="10"/>
        <v>0</v>
      </c>
      <c r="J33" s="244" t="e">
        <f t="shared" si="11"/>
        <v>#DIV/0!</v>
      </c>
      <c r="K33" s="141"/>
      <c r="L33" s="141"/>
      <c r="M33" s="143">
        <f t="shared" si="8"/>
        <v>0</v>
      </c>
      <c r="N33" s="244" t="e">
        <f t="shared" si="9"/>
        <v>#DIV/0!</v>
      </c>
    </row>
    <row r="34" spans="1:14" s="193" customFormat="1" ht="23.25" customHeight="1" hidden="1">
      <c r="A34" s="136"/>
      <c r="B34" s="136" t="s">
        <v>265</v>
      </c>
      <c r="C34" s="141">
        <f>G34+K34</f>
        <v>0</v>
      </c>
      <c r="D34" s="141">
        <f>H34+L34</f>
        <v>0</v>
      </c>
      <c r="E34" s="143">
        <f t="shared" si="6"/>
        <v>0</v>
      </c>
      <c r="F34" s="244" t="e">
        <f t="shared" si="7"/>
        <v>#DIV/0!</v>
      </c>
      <c r="G34" s="142"/>
      <c r="H34" s="142"/>
      <c r="I34" s="143">
        <f t="shared" si="10"/>
        <v>0</v>
      </c>
      <c r="J34" s="244" t="e">
        <f t="shared" si="11"/>
        <v>#DIV/0!</v>
      </c>
      <c r="K34" s="141"/>
      <c r="L34" s="141"/>
      <c r="M34" s="143">
        <f t="shared" si="8"/>
        <v>0</v>
      </c>
      <c r="N34" s="244" t="e">
        <f t="shared" si="9"/>
        <v>#DIV/0!</v>
      </c>
    </row>
    <row r="35" spans="1:14" s="193" customFormat="1" ht="23.25" customHeight="1">
      <c r="A35" s="136" t="s">
        <v>249</v>
      </c>
      <c r="B35" s="136" t="s">
        <v>250</v>
      </c>
      <c r="C35" s="141">
        <f>C37-C36</f>
        <v>-226515</v>
      </c>
      <c r="D35" s="141">
        <f>D37-D36</f>
        <v>-86386</v>
      </c>
      <c r="E35" s="143">
        <f t="shared" si="6"/>
        <v>140129</v>
      </c>
      <c r="F35" s="244">
        <f t="shared" si="7"/>
        <v>38.136988720393795</v>
      </c>
      <c r="G35" s="141"/>
      <c r="H35" s="141"/>
      <c r="I35" s="143"/>
      <c r="J35" s="244"/>
      <c r="K35" s="141">
        <f>K37-K36</f>
        <v>-226515</v>
      </c>
      <c r="L35" s="141">
        <f>L37-L36</f>
        <v>-86386</v>
      </c>
      <c r="M35" s="143">
        <f t="shared" si="8"/>
        <v>140129</v>
      </c>
      <c r="N35" s="244">
        <f t="shared" si="9"/>
        <v>38.136988720393795</v>
      </c>
    </row>
    <row r="36" spans="1:14" s="193" customFormat="1" ht="23.25" customHeight="1">
      <c r="A36" s="136"/>
      <c r="B36" s="136" t="s">
        <v>264</v>
      </c>
      <c r="C36" s="141">
        <f>G36+K36</f>
        <v>226515</v>
      </c>
      <c r="D36" s="141">
        <f>H36+L36</f>
        <v>86386</v>
      </c>
      <c r="E36" s="143">
        <f t="shared" si="6"/>
        <v>-140129</v>
      </c>
      <c r="F36" s="244">
        <f t="shared" si="7"/>
        <v>38.136988720393795</v>
      </c>
      <c r="G36" s="142"/>
      <c r="H36" s="142"/>
      <c r="I36" s="143"/>
      <c r="J36" s="244"/>
      <c r="K36" s="141">
        <v>226515</v>
      </c>
      <c r="L36" s="141">
        <v>86386</v>
      </c>
      <c r="M36" s="143">
        <f t="shared" si="8"/>
        <v>-140129</v>
      </c>
      <c r="N36" s="244">
        <f t="shared" si="9"/>
        <v>38.136988720393795</v>
      </c>
    </row>
    <row r="37" spans="1:14" s="193" customFormat="1" ht="23.25" customHeight="1" hidden="1">
      <c r="A37" s="136"/>
      <c r="B37" s="136" t="s">
        <v>265</v>
      </c>
      <c r="C37" s="141">
        <f>G37+K37</f>
        <v>0</v>
      </c>
      <c r="D37" s="141">
        <f>H37+L37</f>
        <v>0</v>
      </c>
      <c r="E37" s="143">
        <f t="shared" si="6"/>
        <v>0</v>
      </c>
      <c r="F37" s="244" t="e">
        <f t="shared" si="7"/>
        <v>#DIV/0!</v>
      </c>
      <c r="G37" s="142"/>
      <c r="H37" s="142"/>
      <c r="I37" s="143"/>
      <c r="J37" s="244"/>
      <c r="K37" s="141"/>
      <c r="L37" s="141"/>
      <c r="M37" s="143">
        <f t="shared" si="8"/>
        <v>0</v>
      </c>
      <c r="N37" s="244" t="e">
        <f t="shared" si="9"/>
        <v>#DIV/0!</v>
      </c>
    </row>
    <row r="38" spans="1:14" s="192" customFormat="1" ht="23.25" customHeight="1">
      <c r="A38" s="135"/>
      <c r="B38" s="135" t="s">
        <v>259</v>
      </c>
      <c r="C38" s="139">
        <f>C40-C39</f>
        <v>98338.3</v>
      </c>
      <c r="D38" s="139">
        <f>D40-D39</f>
        <v>28768.4</v>
      </c>
      <c r="E38" s="138">
        <f>D38-C38</f>
        <v>-69569.9</v>
      </c>
      <c r="F38" s="146">
        <f>D38/C38*100</f>
        <v>29.254522398699184</v>
      </c>
      <c r="G38" s="139">
        <f>G40-G39</f>
        <v>88573.1</v>
      </c>
      <c r="H38" s="139">
        <f>H40-H39</f>
        <v>17593.8</v>
      </c>
      <c r="I38" s="138">
        <f>H38-G38</f>
        <v>-70979.3</v>
      </c>
      <c r="J38" s="146">
        <f>H38/G38*100</f>
        <v>19.86359289671469</v>
      </c>
      <c r="K38" s="139">
        <f>K40-K39</f>
        <v>9765.2</v>
      </c>
      <c r="L38" s="139">
        <f>L40-L39</f>
        <v>11174.6</v>
      </c>
      <c r="M38" s="138">
        <f>L38-K38</f>
        <v>1409.3999999999996</v>
      </c>
      <c r="N38" s="146">
        <f t="shared" si="9"/>
        <v>114.43288411911685</v>
      </c>
    </row>
    <row r="39" spans="1:14" s="192" customFormat="1" ht="23.25" customHeight="1" hidden="1">
      <c r="A39" s="135"/>
      <c r="B39" s="135" t="s">
        <v>264</v>
      </c>
      <c r="C39" s="139">
        <f>G39+K39</f>
        <v>0</v>
      </c>
      <c r="D39" s="139">
        <f>H39+L39</f>
        <v>0</v>
      </c>
      <c r="E39" s="138">
        <f>D39-C39</f>
        <v>0</v>
      </c>
      <c r="F39" s="146" t="e">
        <f>D39/C39*100</f>
        <v>#DIV/0!</v>
      </c>
      <c r="G39" s="140"/>
      <c r="H39" s="140"/>
      <c r="I39" s="138">
        <f>H39-G39</f>
        <v>0</v>
      </c>
      <c r="J39" s="146" t="e">
        <f>H39/G39*100</f>
        <v>#DIV/0!</v>
      </c>
      <c r="K39" s="139"/>
      <c r="L39" s="139"/>
      <c r="M39" s="138">
        <f>L39-K39</f>
        <v>0</v>
      </c>
      <c r="N39" s="146" t="e">
        <f t="shared" si="9"/>
        <v>#DIV/0!</v>
      </c>
    </row>
    <row r="40" spans="1:14" s="192" customFormat="1" ht="23.25" customHeight="1">
      <c r="A40" s="135"/>
      <c r="B40" s="135" t="s">
        <v>265</v>
      </c>
      <c r="C40" s="139">
        <f>G40+K40</f>
        <v>98338.3</v>
      </c>
      <c r="D40" s="139">
        <f>H40+L40</f>
        <v>28768.4</v>
      </c>
      <c r="E40" s="138">
        <f>D40-C40</f>
        <v>-69569.9</v>
      </c>
      <c r="F40" s="146">
        <f>D40/C40*100</f>
        <v>29.254522398699184</v>
      </c>
      <c r="G40" s="148">
        <v>88573.1</v>
      </c>
      <c r="H40" s="140">
        <v>17593.8</v>
      </c>
      <c r="I40" s="138">
        <f>H40-G40</f>
        <v>-70979.3</v>
      </c>
      <c r="J40" s="146">
        <f>H40/G40*100</f>
        <v>19.86359289671469</v>
      </c>
      <c r="K40" s="139">
        <v>9765.2</v>
      </c>
      <c r="L40" s="139">
        <v>11174.6</v>
      </c>
      <c r="M40" s="138">
        <f>L40-K40</f>
        <v>1409.3999999999996</v>
      </c>
      <c r="N40" s="146">
        <f t="shared" si="9"/>
        <v>114.43288411911685</v>
      </c>
    </row>
    <row r="41" spans="1:14" s="193" customFormat="1" ht="15.75" customHeight="1">
      <c r="A41" s="194"/>
      <c r="B41" s="136"/>
      <c r="C41" s="141"/>
      <c r="D41" s="142"/>
      <c r="E41" s="138"/>
      <c r="F41" s="146"/>
      <c r="G41" s="142"/>
      <c r="H41" s="142"/>
      <c r="I41" s="138"/>
      <c r="J41" s="146"/>
      <c r="K41" s="141"/>
      <c r="L41" s="141"/>
      <c r="M41" s="138"/>
      <c r="N41" s="146"/>
    </row>
    <row r="42" spans="1:14" s="193" customFormat="1" ht="23.25" customHeight="1">
      <c r="A42" s="194"/>
      <c r="B42" s="130" t="s">
        <v>1</v>
      </c>
      <c r="C42" s="139">
        <f>C44-C43</f>
        <v>415633.4</v>
      </c>
      <c r="D42" s="139">
        <f>D44-D43</f>
        <v>314870.19999999995</v>
      </c>
      <c r="E42" s="138">
        <f>D42-C42</f>
        <v>-100763.20000000007</v>
      </c>
      <c r="F42" s="146">
        <f>D42/C42*100</f>
        <v>75.75671252599044</v>
      </c>
      <c r="G42" s="139">
        <f>G44-G43</f>
        <v>413004</v>
      </c>
      <c r="H42" s="139">
        <f>H44-H43</f>
        <v>313158.3</v>
      </c>
      <c r="I42" s="138">
        <f>H42-G42</f>
        <v>-99845.70000000001</v>
      </c>
      <c r="J42" s="146">
        <f aca="true" t="shared" si="12" ref="J42:J47">H42/G42*100</f>
        <v>75.82451985937182</v>
      </c>
      <c r="K42" s="139">
        <f>K44-K43</f>
        <v>2629.4</v>
      </c>
      <c r="L42" s="139">
        <f>L44-L43</f>
        <v>1711.8999999999999</v>
      </c>
      <c r="M42" s="138">
        <f>L42-K42</f>
        <v>-917.5000000000002</v>
      </c>
      <c r="N42" s="146">
        <f>L42/K42*100</f>
        <v>65.10610785730584</v>
      </c>
    </row>
    <row r="43" spans="1:14" s="192" customFormat="1" ht="23.25" customHeight="1">
      <c r="A43" s="134"/>
      <c r="B43" s="135" t="s">
        <v>264</v>
      </c>
      <c r="C43" s="139"/>
      <c r="D43" s="139">
        <f>D46+D76</f>
        <v>23.9</v>
      </c>
      <c r="E43" s="138">
        <f aca="true" t="shared" si="13" ref="E43:E77">D43-C43</f>
        <v>23.9</v>
      </c>
      <c r="F43" s="146"/>
      <c r="G43" s="139"/>
      <c r="H43" s="139"/>
      <c r="I43" s="138"/>
      <c r="J43" s="146"/>
      <c r="K43" s="139"/>
      <c r="L43" s="139">
        <f>L46+L76</f>
        <v>23.9</v>
      </c>
      <c r="M43" s="138">
        <f>L43-K43</f>
        <v>23.9</v>
      </c>
      <c r="N43" s="146"/>
    </row>
    <row r="44" spans="1:14" s="192" customFormat="1" ht="23.25" customHeight="1">
      <c r="A44" s="135"/>
      <c r="B44" s="135" t="s">
        <v>265</v>
      </c>
      <c r="C44" s="139">
        <f>C47+C77</f>
        <v>415633.4</v>
      </c>
      <c r="D44" s="139">
        <f>D47+D77</f>
        <v>314894.1</v>
      </c>
      <c r="E44" s="138">
        <f t="shared" si="13"/>
        <v>-100739.30000000005</v>
      </c>
      <c r="F44" s="146">
        <f aca="true" t="shared" si="14" ref="F44:F77">D44/C44*100</f>
        <v>75.76246278571452</v>
      </c>
      <c r="G44" s="139">
        <f>G47+G77</f>
        <v>413004</v>
      </c>
      <c r="H44" s="139">
        <f>H47+H77</f>
        <v>313158.3</v>
      </c>
      <c r="I44" s="138">
        <f aca="true" t="shared" si="15" ref="I44:I77">H44-G44</f>
        <v>-99845.70000000001</v>
      </c>
      <c r="J44" s="146">
        <f t="shared" si="12"/>
        <v>75.82451985937182</v>
      </c>
      <c r="K44" s="139">
        <f>K47+K77</f>
        <v>2629.4</v>
      </c>
      <c r="L44" s="139">
        <f>L47+L77</f>
        <v>1735.8</v>
      </c>
      <c r="M44" s="138">
        <f aca="true" t="shared" si="16" ref="M44:M74">L44-K44</f>
        <v>-893.6000000000001</v>
      </c>
      <c r="N44" s="146">
        <f aca="true" t="shared" si="17" ref="N44:N74">L44/K44*100</f>
        <v>66.01506047006922</v>
      </c>
    </row>
    <row r="45" spans="1:14" s="192" customFormat="1" ht="23.25" customHeight="1">
      <c r="A45" s="135"/>
      <c r="B45" s="135" t="s">
        <v>258</v>
      </c>
      <c r="C45" s="139">
        <f>C47-C46</f>
        <v>180116.19999999998</v>
      </c>
      <c r="D45" s="139">
        <f>D47-D46</f>
        <v>179198.69999999998</v>
      </c>
      <c r="E45" s="138">
        <f t="shared" si="13"/>
        <v>-917.5</v>
      </c>
      <c r="F45" s="146">
        <f t="shared" si="14"/>
        <v>99.49060661950452</v>
      </c>
      <c r="G45" s="139">
        <f>G47-G46</f>
        <v>177486.8</v>
      </c>
      <c r="H45" s="139">
        <f>H47-H46</f>
        <v>177486.8</v>
      </c>
      <c r="I45" s="138">
        <f t="shared" si="15"/>
        <v>0</v>
      </c>
      <c r="J45" s="146">
        <f t="shared" si="12"/>
        <v>100</v>
      </c>
      <c r="K45" s="139">
        <f>K47-K46</f>
        <v>2629.4</v>
      </c>
      <c r="L45" s="139">
        <f>L47-L46</f>
        <v>1711.8999999999999</v>
      </c>
      <c r="M45" s="138">
        <f t="shared" si="16"/>
        <v>-917.5000000000002</v>
      </c>
      <c r="N45" s="146">
        <f t="shared" si="17"/>
        <v>65.10610785730584</v>
      </c>
    </row>
    <row r="46" spans="1:14" s="192" customFormat="1" ht="23.25" customHeight="1">
      <c r="A46" s="135"/>
      <c r="B46" s="135" t="s">
        <v>264</v>
      </c>
      <c r="C46" s="139"/>
      <c r="D46" s="139">
        <f>D49+D52+D55+D58+D61+D64+D67+D70+D73</f>
        <v>23.9</v>
      </c>
      <c r="E46" s="138">
        <f t="shared" si="13"/>
        <v>23.9</v>
      </c>
      <c r="F46" s="146"/>
      <c r="G46" s="139"/>
      <c r="H46" s="139"/>
      <c r="I46" s="138"/>
      <c r="J46" s="146"/>
      <c r="K46" s="139"/>
      <c r="L46" s="139">
        <f>L49+L52+L55+L58+L61+L64+L67+L70+L73</f>
        <v>23.9</v>
      </c>
      <c r="M46" s="138">
        <f>L46-K46</f>
        <v>23.9</v>
      </c>
      <c r="N46" s="146"/>
    </row>
    <row r="47" spans="1:14" s="192" customFormat="1" ht="23.25" customHeight="1">
      <c r="A47" s="135"/>
      <c r="B47" s="135" t="s">
        <v>265</v>
      </c>
      <c r="C47" s="139">
        <f>C50+C53+C56+C59+C62+C65+C68+C71+C74</f>
        <v>180116.19999999998</v>
      </c>
      <c r="D47" s="139">
        <f>D50+D53+D56+D59+D62+D65+D68+D71+D74</f>
        <v>179222.59999999998</v>
      </c>
      <c r="E47" s="138">
        <f t="shared" si="13"/>
        <v>-893.6000000000058</v>
      </c>
      <c r="F47" s="146">
        <f t="shared" si="14"/>
        <v>99.50387583126891</v>
      </c>
      <c r="G47" s="139">
        <f>G50+G53+G56+G59+G62+G65+G68+G71+G74</f>
        <v>177486.8</v>
      </c>
      <c r="H47" s="139">
        <f>H50+H53+H56+H59+H62+H65+H68+H71+H74</f>
        <v>177486.8</v>
      </c>
      <c r="I47" s="138">
        <f t="shared" si="15"/>
        <v>0</v>
      </c>
      <c r="J47" s="146">
        <f t="shared" si="12"/>
        <v>100</v>
      </c>
      <c r="K47" s="139">
        <f>K50+K53+K56+K59+K62+K65+K68+K71+K74</f>
        <v>2629.4</v>
      </c>
      <c r="L47" s="139">
        <f>L50+L53+L56+L59+L62+L65+L68+L71+L74</f>
        <v>1735.8</v>
      </c>
      <c r="M47" s="138">
        <f t="shared" si="16"/>
        <v>-893.6000000000001</v>
      </c>
      <c r="N47" s="146">
        <f t="shared" si="17"/>
        <v>66.01506047006922</v>
      </c>
    </row>
    <row r="48" spans="1:14" s="193" customFormat="1" ht="23.25" customHeight="1">
      <c r="A48" s="136" t="s">
        <v>241</v>
      </c>
      <c r="B48" s="136" t="s">
        <v>242</v>
      </c>
      <c r="C48" s="141">
        <f>C50-C49</f>
        <v>156228.09999999998</v>
      </c>
      <c r="D48" s="141">
        <f>D50-D49</f>
        <v>156228.09999999998</v>
      </c>
      <c r="E48" s="143">
        <f t="shared" si="13"/>
        <v>0</v>
      </c>
      <c r="F48" s="244">
        <f t="shared" si="14"/>
        <v>100</v>
      </c>
      <c r="G48" s="141">
        <f>G50-G49</f>
        <v>155392.8</v>
      </c>
      <c r="H48" s="141">
        <f>H50-H49</f>
        <v>155392.8</v>
      </c>
      <c r="I48" s="143">
        <f t="shared" si="15"/>
        <v>0</v>
      </c>
      <c r="J48" s="244">
        <f aca="true" t="shared" si="18" ref="J48:J77">H48/G48*100</f>
        <v>100</v>
      </c>
      <c r="K48" s="141">
        <f>K50-K49</f>
        <v>835.3</v>
      </c>
      <c r="L48" s="141">
        <f>L50-L49</f>
        <v>835.3</v>
      </c>
      <c r="M48" s="143">
        <f>L48-K48</f>
        <v>0</v>
      </c>
      <c r="N48" s="244">
        <f>L48/K48*100</f>
        <v>100</v>
      </c>
    </row>
    <row r="49" spans="1:14" s="193" customFormat="1" ht="23.25" customHeight="1" hidden="1">
      <c r="A49" s="136"/>
      <c r="B49" s="136" t="s">
        <v>264</v>
      </c>
      <c r="C49" s="141">
        <f>G49+K49</f>
        <v>0</v>
      </c>
      <c r="D49" s="141">
        <f>H49+L49</f>
        <v>0</v>
      </c>
      <c r="E49" s="143">
        <f t="shared" si="13"/>
        <v>0</v>
      </c>
      <c r="F49" s="244" t="e">
        <f t="shared" si="14"/>
        <v>#DIV/0!</v>
      </c>
      <c r="G49" s="142"/>
      <c r="H49" s="142"/>
      <c r="I49" s="143">
        <f t="shared" si="15"/>
        <v>0</v>
      </c>
      <c r="J49" s="244" t="e">
        <f t="shared" si="18"/>
        <v>#DIV/0!</v>
      </c>
      <c r="K49" s="141"/>
      <c r="L49" s="141"/>
      <c r="M49" s="143">
        <f>L49-K49</f>
        <v>0</v>
      </c>
      <c r="N49" s="244" t="e">
        <f>L49/K49*100</f>
        <v>#DIV/0!</v>
      </c>
    </row>
    <row r="50" spans="1:14" s="193" customFormat="1" ht="23.25" customHeight="1">
      <c r="A50" s="136"/>
      <c r="B50" s="136" t="s">
        <v>265</v>
      </c>
      <c r="C50" s="141">
        <f>G50+K50</f>
        <v>156228.09999999998</v>
      </c>
      <c r="D50" s="141">
        <f>H50+L50</f>
        <v>156228.09999999998</v>
      </c>
      <c r="E50" s="143">
        <f t="shared" si="13"/>
        <v>0</v>
      </c>
      <c r="F50" s="244">
        <f t="shared" si="14"/>
        <v>100</v>
      </c>
      <c r="G50" s="142">
        <v>155392.8</v>
      </c>
      <c r="H50" s="142">
        <v>155392.8</v>
      </c>
      <c r="I50" s="143">
        <f t="shared" si="15"/>
        <v>0</v>
      </c>
      <c r="J50" s="244">
        <f t="shared" si="18"/>
        <v>100</v>
      </c>
      <c r="K50" s="141">
        <v>835.3</v>
      </c>
      <c r="L50" s="141">
        <v>835.3</v>
      </c>
      <c r="M50" s="143">
        <f>L50-K50</f>
        <v>0</v>
      </c>
      <c r="N50" s="244">
        <f>L50/K50*100</f>
        <v>100</v>
      </c>
    </row>
    <row r="51" spans="1:14" s="193" customFormat="1" ht="23.25" customHeight="1">
      <c r="A51" s="136" t="s">
        <v>243</v>
      </c>
      <c r="B51" s="136" t="s">
        <v>244</v>
      </c>
      <c r="C51" s="141">
        <f>C53-C52</f>
        <v>22508.1</v>
      </c>
      <c r="D51" s="141">
        <f>D53-D52</f>
        <v>22470.6</v>
      </c>
      <c r="E51" s="143">
        <f t="shared" si="13"/>
        <v>-37.5</v>
      </c>
      <c r="F51" s="244">
        <f t="shared" si="14"/>
        <v>99.8333933117411</v>
      </c>
      <c r="G51" s="141">
        <f>G53-G52</f>
        <v>21594</v>
      </c>
      <c r="H51" s="141">
        <f>H53-H52</f>
        <v>21594</v>
      </c>
      <c r="I51" s="143">
        <f t="shared" si="15"/>
        <v>0</v>
      </c>
      <c r="J51" s="244">
        <f t="shared" si="18"/>
        <v>100</v>
      </c>
      <c r="K51" s="141">
        <f>K53-K52</f>
        <v>914.1</v>
      </c>
      <c r="L51" s="141">
        <f>L53-L52</f>
        <v>876.6</v>
      </c>
      <c r="M51" s="143">
        <f t="shared" si="16"/>
        <v>-37.5</v>
      </c>
      <c r="N51" s="244">
        <f t="shared" si="17"/>
        <v>95.89760420085331</v>
      </c>
    </row>
    <row r="52" spans="1:14" s="193" customFormat="1" ht="23.25" customHeight="1">
      <c r="A52" s="136"/>
      <c r="B52" s="136" t="s">
        <v>264</v>
      </c>
      <c r="C52" s="141"/>
      <c r="D52" s="141">
        <f>H52+L52</f>
        <v>23.9</v>
      </c>
      <c r="E52" s="143">
        <f t="shared" si="13"/>
        <v>23.9</v>
      </c>
      <c r="F52" s="244"/>
      <c r="G52" s="142"/>
      <c r="H52" s="142"/>
      <c r="I52" s="143"/>
      <c r="J52" s="244"/>
      <c r="K52" s="141"/>
      <c r="L52" s="141">
        <v>23.9</v>
      </c>
      <c r="M52" s="143">
        <f>L52-K52</f>
        <v>23.9</v>
      </c>
      <c r="N52" s="244"/>
    </row>
    <row r="53" spans="1:14" s="193" customFormat="1" ht="23.25" customHeight="1">
      <c r="A53" s="136"/>
      <c r="B53" s="136" t="s">
        <v>265</v>
      </c>
      <c r="C53" s="141">
        <f>G53+K53</f>
        <v>22508.1</v>
      </c>
      <c r="D53" s="141">
        <f>H53+L53</f>
        <v>22494.5</v>
      </c>
      <c r="E53" s="143">
        <f t="shared" si="13"/>
        <v>-13.599999999998545</v>
      </c>
      <c r="F53" s="244">
        <f t="shared" si="14"/>
        <v>99.93957730772478</v>
      </c>
      <c r="G53" s="142">
        <v>21594</v>
      </c>
      <c r="H53" s="142">
        <v>21594</v>
      </c>
      <c r="I53" s="143">
        <f t="shared" si="15"/>
        <v>0</v>
      </c>
      <c r="J53" s="244">
        <f t="shared" si="18"/>
        <v>100</v>
      </c>
      <c r="K53" s="141">
        <v>914.1</v>
      </c>
      <c r="L53" s="141">
        <v>900.5</v>
      </c>
      <c r="M53" s="143">
        <f t="shared" si="16"/>
        <v>-13.600000000000023</v>
      </c>
      <c r="N53" s="244">
        <f t="shared" si="17"/>
        <v>98.51219779017613</v>
      </c>
    </row>
    <row r="54" spans="1:14" s="193" customFormat="1" ht="23.25" customHeight="1">
      <c r="A54" s="136" t="s">
        <v>245</v>
      </c>
      <c r="B54" s="136" t="s">
        <v>246</v>
      </c>
      <c r="C54" s="141">
        <f>C56-C55</f>
        <v>500</v>
      </c>
      <c r="D54" s="141">
        <f>D56-D55</f>
        <v>500</v>
      </c>
      <c r="E54" s="143">
        <f t="shared" si="13"/>
        <v>0</v>
      </c>
      <c r="F54" s="244">
        <f t="shared" si="14"/>
        <v>100</v>
      </c>
      <c r="G54" s="141">
        <f>G56-G55</f>
        <v>500</v>
      </c>
      <c r="H54" s="141">
        <f>H56-H55</f>
        <v>500</v>
      </c>
      <c r="I54" s="143">
        <f t="shared" si="15"/>
        <v>0</v>
      </c>
      <c r="J54" s="244">
        <f t="shared" si="18"/>
        <v>100</v>
      </c>
      <c r="K54" s="141"/>
      <c r="L54" s="141"/>
      <c r="M54" s="143"/>
      <c r="N54" s="244"/>
    </row>
    <row r="55" spans="1:14" s="193" customFormat="1" ht="23.25" customHeight="1" hidden="1">
      <c r="A55" s="136"/>
      <c r="B55" s="136" t="s">
        <v>264</v>
      </c>
      <c r="C55" s="141">
        <f>G55+K55</f>
        <v>0</v>
      </c>
      <c r="D55" s="141">
        <f>H55+L55</f>
        <v>0</v>
      </c>
      <c r="E55" s="143">
        <f t="shared" si="13"/>
        <v>0</v>
      </c>
      <c r="F55" s="244" t="e">
        <f t="shared" si="14"/>
        <v>#DIV/0!</v>
      </c>
      <c r="G55" s="142"/>
      <c r="H55" s="142"/>
      <c r="I55" s="143">
        <f t="shared" si="15"/>
        <v>0</v>
      </c>
      <c r="J55" s="244" t="e">
        <f t="shared" si="18"/>
        <v>#DIV/0!</v>
      </c>
      <c r="K55" s="141"/>
      <c r="L55" s="141"/>
      <c r="M55" s="143"/>
      <c r="N55" s="244"/>
    </row>
    <row r="56" spans="1:14" s="193" customFormat="1" ht="23.25" customHeight="1">
      <c r="A56" s="136"/>
      <c r="B56" s="136" t="s">
        <v>265</v>
      </c>
      <c r="C56" s="141">
        <f>G56+K56</f>
        <v>500</v>
      </c>
      <c r="D56" s="141">
        <f>H56+L56</f>
        <v>500</v>
      </c>
      <c r="E56" s="143">
        <f t="shared" si="13"/>
        <v>0</v>
      </c>
      <c r="F56" s="244">
        <f t="shared" si="14"/>
        <v>100</v>
      </c>
      <c r="G56" s="142">
        <v>500</v>
      </c>
      <c r="H56" s="142">
        <v>500</v>
      </c>
      <c r="I56" s="143">
        <f t="shared" si="15"/>
        <v>0</v>
      </c>
      <c r="J56" s="244">
        <f t="shared" si="18"/>
        <v>100</v>
      </c>
      <c r="K56" s="141"/>
      <c r="L56" s="141"/>
      <c r="M56" s="143"/>
      <c r="N56" s="244"/>
    </row>
    <row r="57" spans="1:14" s="193" customFormat="1" ht="23.25" customHeight="1">
      <c r="A57" s="136" t="s">
        <v>251</v>
      </c>
      <c r="B57" s="136" t="s">
        <v>252</v>
      </c>
      <c r="C57" s="141">
        <f>C59-C58</f>
        <v>880</v>
      </c>
      <c r="D57" s="141"/>
      <c r="E57" s="143">
        <f t="shared" si="13"/>
        <v>-880</v>
      </c>
      <c r="F57" s="244"/>
      <c r="G57" s="141"/>
      <c r="H57" s="141"/>
      <c r="I57" s="143"/>
      <c r="J57" s="244"/>
      <c r="K57" s="141">
        <f>K59-K58</f>
        <v>880</v>
      </c>
      <c r="L57" s="141"/>
      <c r="M57" s="143">
        <f t="shared" si="16"/>
        <v>-880</v>
      </c>
      <c r="N57" s="244"/>
    </row>
    <row r="58" spans="1:14" s="193" customFormat="1" ht="23.25" customHeight="1" hidden="1">
      <c r="A58" s="136"/>
      <c r="B58" s="136" t="s">
        <v>264</v>
      </c>
      <c r="C58" s="141">
        <f>G58+K58</f>
        <v>0</v>
      </c>
      <c r="D58" s="141"/>
      <c r="E58" s="143">
        <f t="shared" si="13"/>
        <v>0</v>
      </c>
      <c r="F58" s="244"/>
      <c r="G58" s="142"/>
      <c r="H58" s="142"/>
      <c r="I58" s="143"/>
      <c r="J58" s="244"/>
      <c r="K58" s="141"/>
      <c r="L58" s="141"/>
      <c r="M58" s="143">
        <f t="shared" si="16"/>
        <v>0</v>
      </c>
      <c r="N58" s="244"/>
    </row>
    <row r="59" spans="1:14" s="193" customFormat="1" ht="23.25" customHeight="1">
      <c r="A59" s="136"/>
      <c r="B59" s="136" t="s">
        <v>265</v>
      </c>
      <c r="C59" s="141">
        <f>G59+K59</f>
        <v>880</v>
      </c>
      <c r="D59" s="141"/>
      <c r="E59" s="143">
        <f t="shared" si="13"/>
        <v>-880</v>
      </c>
      <c r="F59" s="244"/>
      <c r="G59" s="142"/>
      <c r="H59" s="142"/>
      <c r="I59" s="143"/>
      <c r="J59" s="244"/>
      <c r="K59" s="141">
        <v>880</v>
      </c>
      <c r="L59" s="141"/>
      <c r="M59" s="143">
        <f t="shared" si="16"/>
        <v>-880</v>
      </c>
      <c r="N59" s="244"/>
    </row>
    <row r="60" spans="1:14" s="193" customFormat="1" ht="23.25" customHeight="1" hidden="1">
      <c r="A60" s="136" t="s">
        <v>247</v>
      </c>
      <c r="B60" s="136" t="s">
        <v>248</v>
      </c>
      <c r="C60" s="141">
        <f>C62-C61</f>
        <v>0</v>
      </c>
      <c r="D60" s="141">
        <f>D62-D61</f>
        <v>0</v>
      </c>
      <c r="E60" s="143">
        <f t="shared" si="13"/>
        <v>0</v>
      </c>
      <c r="F60" s="244" t="e">
        <f t="shared" si="14"/>
        <v>#DIV/0!</v>
      </c>
      <c r="G60" s="141">
        <f>G62-G61</f>
        <v>0</v>
      </c>
      <c r="H60" s="141">
        <f>H62-H61</f>
        <v>0</v>
      </c>
      <c r="I60" s="143">
        <f t="shared" si="15"/>
        <v>0</v>
      </c>
      <c r="J60" s="244" t="e">
        <f t="shared" si="18"/>
        <v>#DIV/0!</v>
      </c>
      <c r="K60" s="141">
        <f>K62-K61</f>
        <v>0</v>
      </c>
      <c r="L60" s="141">
        <f>L62-L61</f>
        <v>0</v>
      </c>
      <c r="M60" s="143">
        <f t="shared" si="16"/>
        <v>0</v>
      </c>
      <c r="N60" s="244" t="e">
        <f t="shared" si="17"/>
        <v>#DIV/0!</v>
      </c>
    </row>
    <row r="61" spans="1:14" s="193" customFormat="1" ht="23.25" customHeight="1" hidden="1">
      <c r="A61" s="136"/>
      <c r="B61" s="136" t="s">
        <v>264</v>
      </c>
      <c r="C61" s="141">
        <f>G61+K61</f>
        <v>0</v>
      </c>
      <c r="D61" s="141">
        <f>H61+L61</f>
        <v>0</v>
      </c>
      <c r="E61" s="143">
        <f t="shared" si="13"/>
        <v>0</v>
      </c>
      <c r="F61" s="244" t="e">
        <f t="shared" si="14"/>
        <v>#DIV/0!</v>
      </c>
      <c r="G61" s="142"/>
      <c r="H61" s="142"/>
      <c r="I61" s="143">
        <f t="shared" si="15"/>
        <v>0</v>
      </c>
      <c r="J61" s="244" t="e">
        <f t="shared" si="18"/>
        <v>#DIV/0!</v>
      </c>
      <c r="K61" s="141"/>
      <c r="L61" s="141"/>
      <c r="M61" s="143">
        <f t="shared" si="16"/>
        <v>0</v>
      </c>
      <c r="N61" s="244" t="e">
        <f t="shared" si="17"/>
        <v>#DIV/0!</v>
      </c>
    </row>
    <row r="62" spans="1:14" s="193" customFormat="1" ht="23.25" customHeight="1" hidden="1">
      <c r="A62" s="136"/>
      <c r="B62" s="136" t="s">
        <v>265</v>
      </c>
      <c r="C62" s="141">
        <f>G62+K62</f>
        <v>0</v>
      </c>
      <c r="D62" s="141">
        <f>H62+L62</f>
        <v>0</v>
      </c>
      <c r="E62" s="143">
        <f t="shared" si="13"/>
        <v>0</v>
      </c>
      <c r="F62" s="244" t="e">
        <f t="shared" si="14"/>
        <v>#DIV/0!</v>
      </c>
      <c r="G62" s="142"/>
      <c r="H62" s="142"/>
      <c r="I62" s="143">
        <f t="shared" si="15"/>
        <v>0</v>
      </c>
      <c r="J62" s="244" t="e">
        <f t="shared" si="18"/>
        <v>#DIV/0!</v>
      </c>
      <c r="K62" s="141"/>
      <c r="L62" s="141"/>
      <c r="M62" s="143">
        <f t="shared" si="16"/>
        <v>0</v>
      </c>
      <c r="N62" s="244" t="e">
        <f t="shared" si="17"/>
        <v>#DIV/0!</v>
      </c>
    </row>
    <row r="63" spans="1:14" s="193" customFormat="1" ht="23.25" customHeight="1" hidden="1">
      <c r="A63" s="136" t="s">
        <v>394</v>
      </c>
      <c r="B63" s="136" t="s">
        <v>395</v>
      </c>
      <c r="C63" s="141">
        <f>C65-C64</f>
        <v>0</v>
      </c>
      <c r="D63" s="141">
        <f>D65-D64</f>
        <v>0</v>
      </c>
      <c r="E63" s="143">
        <f t="shared" si="13"/>
        <v>0</v>
      </c>
      <c r="F63" s="244" t="e">
        <f t="shared" si="14"/>
        <v>#DIV/0!</v>
      </c>
      <c r="G63" s="141">
        <f>G65-G64</f>
        <v>0</v>
      </c>
      <c r="H63" s="141">
        <f>H65-H64</f>
        <v>0</v>
      </c>
      <c r="I63" s="143">
        <f t="shared" si="15"/>
        <v>0</v>
      </c>
      <c r="J63" s="244" t="e">
        <f t="shared" si="18"/>
        <v>#DIV/0!</v>
      </c>
      <c r="K63" s="141">
        <f>K65-K64</f>
        <v>0</v>
      </c>
      <c r="L63" s="141">
        <f>L65-L64</f>
        <v>0</v>
      </c>
      <c r="M63" s="143">
        <f t="shared" si="16"/>
        <v>0</v>
      </c>
      <c r="N63" s="244" t="e">
        <f t="shared" si="17"/>
        <v>#DIV/0!</v>
      </c>
    </row>
    <row r="64" spans="1:14" s="193" customFormat="1" ht="23.25" customHeight="1" hidden="1">
      <c r="A64" s="136"/>
      <c r="B64" s="136" t="s">
        <v>264</v>
      </c>
      <c r="C64" s="141">
        <f>G64+K64</f>
        <v>0</v>
      </c>
      <c r="D64" s="141">
        <f>H64+L64</f>
        <v>0</v>
      </c>
      <c r="E64" s="143">
        <f t="shared" si="13"/>
        <v>0</v>
      </c>
      <c r="F64" s="244" t="e">
        <f t="shared" si="14"/>
        <v>#DIV/0!</v>
      </c>
      <c r="G64" s="142"/>
      <c r="H64" s="142"/>
      <c r="I64" s="143">
        <f t="shared" si="15"/>
        <v>0</v>
      </c>
      <c r="J64" s="244" t="e">
        <f t="shared" si="18"/>
        <v>#DIV/0!</v>
      </c>
      <c r="K64" s="141"/>
      <c r="L64" s="141"/>
      <c r="M64" s="143">
        <f t="shared" si="16"/>
        <v>0</v>
      </c>
      <c r="N64" s="244" t="e">
        <f t="shared" si="17"/>
        <v>#DIV/0!</v>
      </c>
    </row>
    <row r="65" spans="1:14" s="193" customFormat="1" ht="23.25" customHeight="1" hidden="1">
      <c r="A65" s="136"/>
      <c r="B65" s="136" t="s">
        <v>265</v>
      </c>
      <c r="C65" s="141">
        <f>G65+K65</f>
        <v>0</v>
      </c>
      <c r="D65" s="141">
        <f>H65+L65</f>
        <v>0</v>
      </c>
      <c r="E65" s="143">
        <f t="shared" si="13"/>
        <v>0</v>
      </c>
      <c r="F65" s="244" t="e">
        <f t="shared" si="14"/>
        <v>#DIV/0!</v>
      </c>
      <c r="G65" s="142"/>
      <c r="H65" s="142"/>
      <c r="I65" s="143">
        <f t="shared" si="15"/>
        <v>0</v>
      </c>
      <c r="J65" s="244" t="e">
        <f t="shared" si="18"/>
        <v>#DIV/0!</v>
      </c>
      <c r="K65" s="141"/>
      <c r="L65" s="141"/>
      <c r="M65" s="143">
        <f t="shared" si="16"/>
        <v>0</v>
      </c>
      <c r="N65" s="244" t="e">
        <f t="shared" si="17"/>
        <v>#DIV/0!</v>
      </c>
    </row>
    <row r="66" spans="1:14" s="193" customFormat="1" ht="23.25" customHeight="1" hidden="1">
      <c r="A66" s="136" t="s">
        <v>396</v>
      </c>
      <c r="B66" s="136" t="s">
        <v>397</v>
      </c>
      <c r="C66" s="141">
        <f>C68-C67</f>
        <v>0</v>
      </c>
      <c r="D66" s="141">
        <f>D68-D67</f>
        <v>0</v>
      </c>
      <c r="E66" s="143">
        <f t="shared" si="13"/>
        <v>0</v>
      </c>
      <c r="F66" s="244" t="e">
        <f t="shared" si="14"/>
        <v>#DIV/0!</v>
      </c>
      <c r="G66" s="141">
        <f>G68-G67</f>
        <v>0</v>
      </c>
      <c r="H66" s="141">
        <f>H68-H67</f>
        <v>0</v>
      </c>
      <c r="I66" s="143">
        <f t="shared" si="15"/>
        <v>0</v>
      </c>
      <c r="J66" s="244" t="e">
        <f t="shared" si="18"/>
        <v>#DIV/0!</v>
      </c>
      <c r="K66" s="141">
        <f>K68-K67</f>
        <v>0</v>
      </c>
      <c r="L66" s="141">
        <f>L68-L67</f>
        <v>0</v>
      </c>
      <c r="M66" s="143">
        <f t="shared" si="16"/>
        <v>0</v>
      </c>
      <c r="N66" s="244" t="e">
        <f t="shared" si="17"/>
        <v>#DIV/0!</v>
      </c>
    </row>
    <row r="67" spans="1:14" s="193" customFormat="1" ht="23.25" customHeight="1" hidden="1">
      <c r="A67" s="136"/>
      <c r="B67" s="136" t="s">
        <v>264</v>
      </c>
      <c r="C67" s="141">
        <f>G67+K67</f>
        <v>0</v>
      </c>
      <c r="D67" s="141">
        <f>H67+L67</f>
        <v>0</v>
      </c>
      <c r="E67" s="143">
        <f t="shared" si="13"/>
        <v>0</v>
      </c>
      <c r="F67" s="244" t="e">
        <f t="shared" si="14"/>
        <v>#DIV/0!</v>
      </c>
      <c r="G67" s="142"/>
      <c r="H67" s="142"/>
      <c r="I67" s="143">
        <f t="shared" si="15"/>
        <v>0</v>
      </c>
      <c r="J67" s="244" t="e">
        <f t="shared" si="18"/>
        <v>#DIV/0!</v>
      </c>
      <c r="K67" s="141"/>
      <c r="L67" s="141"/>
      <c r="M67" s="143">
        <f t="shared" si="16"/>
        <v>0</v>
      </c>
      <c r="N67" s="244" t="e">
        <f t="shared" si="17"/>
        <v>#DIV/0!</v>
      </c>
    </row>
    <row r="68" spans="1:14" s="193" customFormat="1" ht="23.25" customHeight="1" hidden="1">
      <c r="A68" s="136"/>
      <c r="B68" s="136" t="s">
        <v>265</v>
      </c>
      <c r="C68" s="141">
        <f>G68+K68</f>
        <v>0</v>
      </c>
      <c r="D68" s="141">
        <f>H68+L68</f>
        <v>0</v>
      </c>
      <c r="E68" s="143">
        <f t="shared" si="13"/>
        <v>0</v>
      </c>
      <c r="F68" s="244" t="e">
        <f t="shared" si="14"/>
        <v>#DIV/0!</v>
      </c>
      <c r="G68" s="142"/>
      <c r="H68" s="142"/>
      <c r="I68" s="143">
        <f t="shared" si="15"/>
        <v>0</v>
      </c>
      <c r="J68" s="244" t="e">
        <f t="shared" si="18"/>
        <v>#DIV/0!</v>
      </c>
      <c r="K68" s="141"/>
      <c r="L68" s="141"/>
      <c r="M68" s="143">
        <f t="shared" si="16"/>
        <v>0</v>
      </c>
      <c r="N68" s="244" t="e">
        <f t="shared" si="17"/>
        <v>#DIV/0!</v>
      </c>
    </row>
    <row r="69" spans="1:14" s="193" customFormat="1" ht="23.25" customHeight="1" hidden="1">
      <c r="A69" s="136" t="s">
        <v>398</v>
      </c>
      <c r="B69" s="136" t="s">
        <v>399</v>
      </c>
      <c r="C69" s="141">
        <f>C71-C70</f>
        <v>0</v>
      </c>
      <c r="D69" s="141">
        <f>D71-D70</f>
        <v>0</v>
      </c>
      <c r="E69" s="143">
        <f t="shared" si="13"/>
        <v>0</v>
      </c>
      <c r="F69" s="244" t="e">
        <f t="shared" si="14"/>
        <v>#DIV/0!</v>
      </c>
      <c r="G69" s="141">
        <f>G71-G70</f>
        <v>0</v>
      </c>
      <c r="H69" s="141">
        <f>H71-H70</f>
        <v>0</v>
      </c>
      <c r="I69" s="143">
        <f t="shared" si="15"/>
        <v>0</v>
      </c>
      <c r="J69" s="244" t="e">
        <f t="shared" si="18"/>
        <v>#DIV/0!</v>
      </c>
      <c r="K69" s="141">
        <f>K71-K70</f>
        <v>0</v>
      </c>
      <c r="L69" s="141">
        <f>L71-L70</f>
        <v>0</v>
      </c>
      <c r="M69" s="143">
        <f t="shared" si="16"/>
        <v>0</v>
      </c>
      <c r="N69" s="244" t="e">
        <f t="shared" si="17"/>
        <v>#DIV/0!</v>
      </c>
    </row>
    <row r="70" spans="1:14" s="193" customFormat="1" ht="23.25" customHeight="1" hidden="1">
      <c r="A70" s="136"/>
      <c r="B70" s="136" t="s">
        <v>264</v>
      </c>
      <c r="C70" s="141">
        <f>G70+K70</f>
        <v>0</v>
      </c>
      <c r="D70" s="141">
        <f>H70+L70</f>
        <v>0</v>
      </c>
      <c r="E70" s="143">
        <f t="shared" si="13"/>
        <v>0</v>
      </c>
      <c r="F70" s="244" t="e">
        <f t="shared" si="14"/>
        <v>#DIV/0!</v>
      </c>
      <c r="G70" s="142"/>
      <c r="H70" s="142"/>
      <c r="I70" s="143">
        <f t="shared" si="15"/>
        <v>0</v>
      </c>
      <c r="J70" s="244" t="e">
        <f t="shared" si="18"/>
        <v>#DIV/0!</v>
      </c>
      <c r="K70" s="141"/>
      <c r="L70" s="141"/>
      <c r="M70" s="143">
        <f t="shared" si="16"/>
        <v>0</v>
      </c>
      <c r="N70" s="244" t="e">
        <f t="shared" si="17"/>
        <v>#DIV/0!</v>
      </c>
    </row>
    <row r="71" spans="1:14" s="193" customFormat="1" ht="23.25" customHeight="1" hidden="1">
      <c r="A71" s="136"/>
      <c r="B71" s="136" t="s">
        <v>265</v>
      </c>
      <c r="C71" s="141">
        <f>G71+K71</f>
        <v>0</v>
      </c>
      <c r="D71" s="141">
        <f>H71+L71</f>
        <v>0</v>
      </c>
      <c r="E71" s="143">
        <f t="shared" si="13"/>
        <v>0</v>
      </c>
      <c r="F71" s="244" t="e">
        <f t="shared" si="14"/>
        <v>#DIV/0!</v>
      </c>
      <c r="G71" s="142"/>
      <c r="H71" s="142"/>
      <c r="I71" s="143">
        <f t="shared" si="15"/>
        <v>0</v>
      </c>
      <c r="J71" s="244" t="e">
        <f t="shared" si="18"/>
        <v>#DIV/0!</v>
      </c>
      <c r="K71" s="141"/>
      <c r="L71" s="141"/>
      <c r="M71" s="143">
        <f t="shared" si="16"/>
        <v>0</v>
      </c>
      <c r="N71" s="244" t="e">
        <f t="shared" si="17"/>
        <v>#DIV/0!</v>
      </c>
    </row>
    <row r="72" spans="1:14" s="193" customFormat="1" ht="23.25" customHeight="1" hidden="1">
      <c r="A72" s="136" t="s">
        <v>249</v>
      </c>
      <c r="B72" s="136" t="s">
        <v>250</v>
      </c>
      <c r="C72" s="141">
        <f>C74-C73</f>
        <v>0</v>
      </c>
      <c r="D72" s="141">
        <f>D74-D73</f>
        <v>0</v>
      </c>
      <c r="E72" s="143">
        <f t="shared" si="13"/>
        <v>0</v>
      </c>
      <c r="F72" s="244" t="e">
        <f t="shared" si="14"/>
        <v>#DIV/0!</v>
      </c>
      <c r="G72" s="141">
        <f>G74-G73</f>
        <v>0</v>
      </c>
      <c r="H72" s="141">
        <f>H74-H73</f>
        <v>0</v>
      </c>
      <c r="I72" s="143">
        <f t="shared" si="15"/>
        <v>0</v>
      </c>
      <c r="J72" s="244" t="e">
        <f t="shared" si="18"/>
        <v>#DIV/0!</v>
      </c>
      <c r="K72" s="141">
        <f>K74-K73</f>
        <v>0</v>
      </c>
      <c r="L72" s="141">
        <f>L74-L73</f>
        <v>0</v>
      </c>
      <c r="M72" s="143">
        <f t="shared" si="16"/>
        <v>0</v>
      </c>
      <c r="N72" s="244" t="e">
        <f t="shared" si="17"/>
        <v>#DIV/0!</v>
      </c>
    </row>
    <row r="73" spans="1:14" s="193" customFormat="1" ht="23.25" customHeight="1" hidden="1">
      <c r="A73" s="136"/>
      <c r="B73" s="136" t="s">
        <v>264</v>
      </c>
      <c r="C73" s="141">
        <f>G73+K73</f>
        <v>0</v>
      </c>
      <c r="D73" s="141">
        <f>H73+L73</f>
        <v>0</v>
      </c>
      <c r="E73" s="143">
        <f t="shared" si="13"/>
        <v>0</v>
      </c>
      <c r="F73" s="244" t="e">
        <f t="shared" si="14"/>
        <v>#DIV/0!</v>
      </c>
      <c r="G73" s="142"/>
      <c r="H73" s="142"/>
      <c r="I73" s="143">
        <f t="shared" si="15"/>
        <v>0</v>
      </c>
      <c r="J73" s="244" t="e">
        <f t="shared" si="18"/>
        <v>#DIV/0!</v>
      </c>
      <c r="K73" s="141"/>
      <c r="L73" s="141"/>
      <c r="M73" s="143">
        <f t="shared" si="16"/>
        <v>0</v>
      </c>
      <c r="N73" s="244" t="e">
        <f t="shared" si="17"/>
        <v>#DIV/0!</v>
      </c>
    </row>
    <row r="74" spans="1:14" s="193" customFormat="1" ht="23.25" customHeight="1" hidden="1">
      <c r="A74" s="136"/>
      <c r="B74" s="136" t="s">
        <v>265</v>
      </c>
      <c r="C74" s="141">
        <f>G74+K74</f>
        <v>0</v>
      </c>
      <c r="D74" s="141">
        <f>H74+L74</f>
        <v>0</v>
      </c>
      <c r="E74" s="143">
        <f t="shared" si="13"/>
        <v>0</v>
      </c>
      <c r="F74" s="244" t="e">
        <f t="shared" si="14"/>
        <v>#DIV/0!</v>
      </c>
      <c r="G74" s="142"/>
      <c r="H74" s="142"/>
      <c r="I74" s="143">
        <f t="shared" si="15"/>
        <v>0</v>
      </c>
      <c r="J74" s="244" t="e">
        <f t="shared" si="18"/>
        <v>#DIV/0!</v>
      </c>
      <c r="K74" s="141"/>
      <c r="L74" s="141"/>
      <c r="M74" s="143">
        <f t="shared" si="16"/>
        <v>0</v>
      </c>
      <c r="N74" s="244" t="e">
        <f t="shared" si="17"/>
        <v>#DIV/0!</v>
      </c>
    </row>
    <row r="75" spans="1:14" s="192" customFormat="1" ht="23.25" customHeight="1">
      <c r="A75" s="135"/>
      <c r="B75" s="135" t="s">
        <v>259</v>
      </c>
      <c r="C75" s="139">
        <f>C77-C76</f>
        <v>235517.2</v>
      </c>
      <c r="D75" s="139">
        <f>D77-D76</f>
        <v>135671.5</v>
      </c>
      <c r="E75" s="138">
        <f t="shared" si="13"/>
        <v>-99845.70000000001</v>
      </c>
      <c r="F75" s="146">
        <f t="shared" si="14"/>
        <v>57.60577146807112</v>
      </c>
      <c r="G75" s="139">
        <f>G77-G76</f>
        <v>235517.2</v>
      </c>
      <c r="H75" s="139">
        <f>H77-H76</f>
        <v>135671.5</v>
      </c>
      <c r="I75" s="138">
        <f t="shared" si="15"/>
        <v>-99845.70000000001</v>
      </c>
      <c r="J75" s="146">
        <f t="shared" si="18"/>
        <v>57.60577146807112</v>
      </c>
      <c r="K75" s="139"/>
      <c r="L75" s="139"/>
      <c r="M75" s="138"/>
      <c r="N75" s="146"/>
    </row>
    <row r="76" spans="1:14" s="192" customFormat="1" ht="23.25" customHeight="1" hidden="1">
      <c r="A76" s="135"/>
      <c r="B76" s="135" t="s">
        <v>264</v>
      </c>
      <c r="C76" s="139">
        <f>G76+K76</f>
        <v>0</v>
      </c>
      <c r="D76" s="139">
        <f>H76+L76</f>
        <v>0</v>
      </c>
      <c r="E76" s="138">
        <f t="shared" si="13"/>
        <v>0</v>
      </c>
      <c r="F76" s="146" t="e">
        <f t="shared" si="14"/>
        <v>#DIV/0!</v>
      </c>
      <c r="G76" s="140"/>
      <c r="H76" s="140"/>
      <c r="I76" s="138">
        <f t="shared" si="15"/>
        <v>0</v>
      </c>
      <c r="J76" s="146" t="e">
        <f t="shared" si="18"/>
        <v>#DIV/0!</v>
      </c>
      <c r="K76" s="139"/>
      <c r="L76" s="139"/>
      <c r="M76" s="138"/>
      <c r="N76" s="146"/>
    </row>
    <row r="77" spans="1:14" s="192" customFormat="1" ht="23.25" customHeight="1">
      <c r="A77" s="135"/>
      <c r="B77" s="135" t="s">
        <v>265</v>
      </c>
      <c r="C77" s="139">
        <f>G77+K77</f>
        <v>235517.2</v>
      </c>
      <c r="D77" s="139">
        <f>H77+L77</f>
        <v>135671.5</v>
      </c>
      <c r="E77" s="138">
        <f t="shared" si="13"/>
        <v>-99845.70000000001</v>
      </c>
      <c r="F77" s="146">
        <f t="shared" si="14"/>
        <v>57.60577146807112</v>
      </c>
      <c r="G77" s="148">
        <v>235517.2</v>
      </c>
      <c r="H77" s="140">
        <v>135671.5</v>
      </c>
      <c r="I77" s="138">
        <f t="shared" si="15"/>
        <v>-99845.70000000001</v>
      </c>
      <c r="J77" s="146">
        <f t="shared" si="18"/>
        <v>57.60577146807112</v>
      </c>
      <c r="K77" s="139"/>
      <c r="L77" s="139"/>
      <c r="M77" s="138"/>
      <c r="N77" s="146"/>
    </row>
    <row r="78" spans="1:14" s="193" customFormat="1" ht="14.25" customHeight="1">
      <c r="A78" s="194"/>
      <c r="B78" s="136"/>
      <c r="C78" s="141"/>
      <c r="D78" s="142"/>
      <c r="E78" s="138"/>
      <c r="F78" s="146"/>
      <c r="G78" s="142"/>
      <c r="H78" s="142"/>
      <c r="I78" s="138"/>
      <c r="J78" s="146"/>
      <c r="K78" s="141"/>
      <c r="L78" s="141"/>
      <c r="M78" s="138"/>
      <c r="N78" s="146"/>
    </row>
    <row r="79" spans="1:14" s="193" customFormat="1" ht="23.25" customHeight="1">
      <c r="A79" s="194"/>
      <c r="B79" s="130" t="s">
        <v>2</v>
      </c>
      <c r="C79" s="139">
        <f>C81-C80</f>
        <v>549936.4</v>
      </c>
      <c r="D79" s="139">
        <f>D81-D80</f>
        <v>478520.4</v>
      </c>
      <c r="E79" s="138">
        <f aca="true" t="shared" si="19" ref="E79:E114">D79-C79</f>
        <v>-71416</v>
      </c>
      <c r="F79" s="146">
        <f aca="true" t="shared" si="20" ref="F79:F114">D79/C79*100</f>
        <v>87.01377104697924</v>
      </c>
      <c r="G79" s="139">
        <f>G81-G80</f>
        <v>515205.99999999994</v>
      </c>
      <c r="H79" s="139">
        <f>H81-H80</f>
        <v>444071.5</v>
      </c>
      <c r="I79" s="138">
        <f aca="true" t="shared" si="21" ref="I79:I114">H79-G79</f>
        <v>-71134.49999999994</v>
      </c>
      <c r="J79" s="146">
        <f>H79/G79*100</f>
        <v>86.19299852874384</v>
      </c>
      <c r="K79" s="139">
        <f>K81-K80</f>
        <v>34730.399999999994</v>
      </c>
      <c r="L79" s="139">
        <f>L81-L80</f>
        <v>34448.9</v>
      </c>
      <c r="M79" s="138">
        <f aca="true" t="shared" si="22" ref="M79:M114">L79-K79</f>
        <v>-281.4999999999927</v>
      </c>
      <c r="N79" s="146">
        <f>L79/K79*100</f>
        <v>99.18947089581464</v>
      </c>
    </row>
    <row r="80" spans="1:14" s="192" customFormat="1" ht="23.25" customHeight="1">
      <c r="A80" s="134"/>
      <c r="B80" s="135" t="s">
        <v>264</v>
      </c>
      <c r="C80" s="139"/>
      <c r="D80" s="139">
        <f>D83+D113</f>
        <v>215.8</v>
      </c>
      <c r="E80" s="138">
        <f t="shared" si="19"/>
        <v>215.8</v>
      </c>
      <c r="F80" s="146"/>
      <c r="G80" s="139"/>
      <c r="H80" s="139">
        <f>H83+H113</f>
        <v>215.8</v>
      </c>
      <c r="I80" s="138">
        <f t="shared" si="21"/>
        <v>215.8</v>
      </c>
      <c r="J80" s="146"/>
      <c r="K80" s="139"/>
      <c r="L80" s="139"/>
      <c r="M80" s="138"/>
      <c r="N80" s="146"/>
    </row>
    <row r="81" spans="1:14" s="192" customFormat="1" ht="23.25" customHeight="1">
      <c r="A81" s="135"/>
      <c r="B81" s="135" t="s">
        <v>265</v>
      </c>
      <c r="C81" s="139">
        <f>C84+C114</f>
        <v>549936.4</v>
      </c>
      <c r="D81" s="139">
        <f>D84+D114</f>
        <v>478736.2</v>
      </c>
      <c r="E81" s="138">
        <f t="shared" si="19"/>
        <v>-71200.20000000001</v>
      </c>
      <c r="F81" s="146">
        <f t="shared" si="20"/>
        <v>87.05301194829075</v>
      </c>
      <c r="G81" s="139">
        <f>G84+G114</f>
        <v>515205.99999999994</v>
      </c>
      <c r="H81" s="139">
        <f>H84+H114</f>
        <v>444287.3</v>
      </c>
      <c r="I81" s="138">
        <f t="shared" si="21"/>
        <v>-70918.69999999995</v>
      </c>
      <c r="J81" s="146">
        <f aca="true" t="shared" si="23" ref="J81:J114">H81/G81*100</f>
        <v>86.23488468690195</v>
      </c>
      <c r="K81" s="139">
        <f>K84+K114</f>
        <v>34730.399999999994</v>
      </c>
      <c r="L81" s="139">
        <f>L84+L114</f>
        <v>34448.9</v>
      </c>
      <c r="M81" s="138">
        <f t="shared" si="22"/>
        <v>-281.4999999999927</v>
      </c>
      <c r="N81" s="146">
        <f aca="true" t="shared" si="24" ref="N81:N114">L81/K81*100</f>
        <v>99.18947089581464</v>
      </c>
    </row>
    <row r="82" spans="1:14" s="192" customFormat="1" ht="23.25" customHeight="1">
      <c r="A82" s="135"/>
      <c r="B82" s="135" t="s">
        <v>258</v>
      </c>
      <c r="C82" s="139">
        <f>C84-C83</f>
        <v>358849.9</v>
      </c>
      <c r="D82" s="139">
        <f>D84-D83</f>
        <v>350996.10000000003</v>
      </c>
      <c r="E82" s="138">
        <f t="shared" si="19"/>
        <v>-7853.799999999988</v>
      </c>
      <c r="F82" s="146">
        <f t="shared" si="20"/>
        <v>97.81139690996153</v>
      </c>
      <c r="G82" s="139">
        <f>G84-G83</f>
        <v>324629.19999999995</v>
      </c>
      <c r="H82" s="139">
        <f>H84-H83</f>
        <v>317441.3</v>
      </c>
      <c r="I82" s="138">
        <f t="shared" si="21"/>
        <v>-7187.899999999965</v>
      </c>
      <c r="J82" s="146">
        <f t="shared" si="23"/>
        <v>97.78581224363059</v>
      </c>
      <c r="K82" s="139">
        <f>K84-K83</f>
        <v>34220.7</v>
      </c>
      <c r="L82" s="139">
        <f>L84-L83</f>
        <v>33554.8</v>
      </c>
      <c r="M82" s="138">
        <f t="shared" si="22"/>
        <v>-665.8999999999942</v>
      </c>
      <c r="N82" s="146">
        <f t="shared" si="24"/>
        <v>98.05410175712362</v>
      </c>
    </row>
    <row r="83" spans="1:14" s="192" customFormat="1" ht="23.25" customHeight="1">
      <c r="A83" s="135"/>
      <c r="B83" s="135" t="s">
        <v>264</v>
      </c>
      <c r="C83" s="139"/>
      <c r="D83" s="139">
        <f>D86+D89+D92+D95+D98+D101+D104+D107+D110</f>
        <v>215.8</v>
      </c>
      <c r="E83" s="138">
        <f t="shared" si="19"/>
        <v>215.8</v>
      </c>
      <c r="F83" s="146"/>
      <c r="G83" s="139"/>
      <c r="H83" s="139">
        <f>H86+H89+H92+H95+H98+H101+H104+H107+H110</f>
        <v>215.8</v>
      </c>
      <c r="I83" s="138">
        <f t="shared" si="21"/>
        <v>215.8</v>
      </c>
      <c r="J83" s="146"/>
      <c r="K83" s="139"/>
      <c r="L83" s="139"/>
      <c r="M83" s="138"/>
      <c r="N83" s="146"/>
    </row>
    <row r="84" spans="1:14" s="192" customFormat="1" ht="21" customHeight="1">
      <c r="A84" s="135"/>
      <c r="B84" s="135" t="s">
        <v>265</v>
      </c>
      <c r="C84" s="139">
        <f>C87+C90+C93+C96+C99+C102+C105+C108+C111</f>
        <v>358849.9</v>
      </c>
      <c r="D84" s="139">
        <f>D87+D90+D93+D96+D99+D102+D105+D108+D111</f>
        <v>351211.9</v>
      </c>
      <c r="E84" s="138">
        <f t="shared" si="19"/>
        <v>-7638</v>
      </c>
      <c r="F84" s="146">
        <f t="shared" si="20"/>
        <v>97.87153347402354</v>
      </c>
      <c r="G84" s="139">
        <f>G87+G90+G93+G96+G99+G102+G105+G108+G111</f>
        <v>324629.19999999995</v>
      </c>
      <c r="H84" s="139">
        <f>H87+H90+H93+H96+H99+H102+H105+H108+H111</f>
        <v>317657.1</v>
      </c>
      <c r="I84" s="138">
        <f t="shared" si="21"/>
        <v>-6972.099999999977</v>
      </c>
      <c r="J84" s="146">
        <f t="shared" si="23"/>
        <v>97.85228808745487</v>
      </c>
      <c r="K84" s="139">
        <f>K87+K90+K93+K96+K99+K102+K105+K108+K111</f>
        <v>34220.7</v>
      </c>
      <c r="L84" s="139">
        <f>L87+L90+L93+L96+L99+L102+L105+L108+L111</f>
        <v>33554.8</v>
      </c>
      <c r="M84" s="138">
        <f t="shared" si="22"/>
        <v>-665.8999999999942</v>
      </c>
      <c r="N84" s="146">
        <f t="shared" si="24"/>
        <v>98.05410175712362</v>
      </c>
    </row>
    <row r="85" spans="1:14" s="193" customFormat="1" ht="23.25" customHeight="1">
      <c r="A85" s="136" t="s">
        <v>241</v>
      </c>
      <c r="B85" s="136" t="s">
        <v>242</v>
      </c>
      <c r="C85" s="141">
        <f>C87-C86</f>
        <v>156210.6</v>
      </c>
      <c r="D85" s="141">
        <f>D87-D86</f>
        <v>155157.2</v>
      </c>
      <c r="E85" s="143">
        <f t="shared" si="19"/>
        <v>-1053.3999999999942</v>
      </c>
      <c r="F85" s="244">
        <f t="shared" si="20"/>
        <v>99.32565395690177</v>
      </c>
      <c r="G85" s="141">
        <f>G87-G86</f>
        <v>134497.9</v>
      </c>
      <c r="H85" s="141">
        <f>H87-H86</f>
        <v>133467.2</v>
      </c>
      <c r="I85" s="143">
        <f t="shared" si="21"/>
        <v>-1030.6999999999825</v>
      </c>
      <c r="J85" s="244">
        <f t="shared" si="23"/>
        <v>99.23366833236803</v>
      </c>
      <c r="K85" s="141">
        <f>K87-K86</f>
        <v>21712.7</v>
      </c>
      <c r="L85" s="141">
        <f>L87-L86</f>
        <v>21690</v>
      </c>
      <c r="M85" s="143">
        <f t="shared" si="22"/>
        <v>-22.700000000000728</v>
      </c>
      <c r="N85" s="244">
        <f t="shared" si="24"/>
        <v>99.89545289162564</v>
      </c>
    </row>
    <row r="86" spans="1:14" s="193" customFormat="1" ht="23.25" customHeight="1" hidden="1">
      <c r="A86" s="136"/>
      <c r="B86" s="136" t="s">
        <v>264</v>
      </c>
      <c r="C86" s="141">
        <f>G86+K86</f>
        <v>0</v>
      </c>
      <c r="D86" s="141">
        <f>H86+L86</f>
        <v>0</v>
      </c>
      <c r="E86" s="143">
        <f t="shared" si="19"/>
        <v>0</v>
      </c>
      <c r="F86" s="244" t="e">
        <f t="shared" si="20"/>
        <v>#DIV/0!</v>
      </c>
      <c r="G86" s="142"/>
      <c r="H86" s="142"/>
      <c r="I86" s="143">
        <f t="shared" si="21"/>
        <v>0</v>
      </c>
      <c r="J86" s="244" t="e">
        <f t="shared" si="23"/>
        <v>#DIV/0!</v>
      </c>
      <c r="K86" s="141"/>
      <c r="L86" s="141"/>
      <c r="M86" s="143">
        <f t="shared" si="22"/>
        <v>0</v>
      </c>
      <c r="N86" s="244" t="e">
        <f t="shared" si="24"/>
        <v>#DIV/0!</v>
      </c>
    </row>
    <row r="87" spans="1:14" s="193" customFormat="1" ht="23.25" customHeight="1">
      <c r="A87" s="136"/>
      <c r="B87" s="136" t="s">
        <v>265</v>
      </c>
      <c r="C87" s="141">
        <f>G87+K87</f>
        <v>156210.6</v>
      </c>
      <c r="D87" s="141">
        <f>H87+L87</f>
        <v>155157.2</v>
      </c>
      <c r="E87" s="143">
        <f t="shared" si="19"/>
        <v>-1053.3999999999942</v>
      </c>
      <c r="F87" s="244">
        <f t="shared" si="20"/>
        <v>99.32565395690177</v>
      </c>
      <c r="G87" s="142">
        <v>134497.9</v>
      </c>
      <c r="H87" s="142">
        <v>133467.2</v>
      </c>
      <c r="I87" s="143">
        <f t="shared" si="21"/>
        <v>-1030.6999999999825</v>
      </c>
      <c r="J87" s="244">
        <f t="shared" si="23"/>
        <v>99.23366833236803</v>
      </c>
      <c r="K87" s="141">
        <v>21712.7</v>
      </c>
      <c r="L87" s="141">
        <v>21690</v>
      </c>
      <c r="M87" s="143">
        <f t="shared" si="22"/>
        <v>-22.700000000000728</v>
      </c>
      <c r="N87" s="244">
        <f t="shared" si="24"/>
        <v>99.89545289162564</v>
      </c>
    </row>
    <row r="88" spans="1:14" s="193" customFormat="1" ht="23.25" customHeight="1">
      <c r="A88" s="136" t="s">
        <v>243</v>
      </c>
      <c r="B88" s="136" t="s">
        <v>244</v>
      </c>
      <c r="C88" s="141">
        <f>C90-C89</f>
        <v>202639.3</v>
      </c>
      <c r="D88" s="141">
        <f>D90-D89</f>
        <v>195838.9</v>
      </c>
      <c r="E88" s="143">
        <f t="shared" si="19"/>
        <v>-6800.399999999994</v>
      </c>
      <c r="F88" s="244">
        <f t="shared" si="20"/>
        <v>96.64408631494483</v>
      </c>
      <c r="G88" s="141">
        <f>G90-G89</f>
        <v>190131.3</v>
      </c>
      <c r="H88" s="141">
        <f>H90-H89</f>
        <v>183974.1</v>
      </c>
      <c r="I88" s="143">
        <f t="shared" si="21"/>
        <v>-6157.1999999999825</v>
      </c>
      <c r="J88" s="244">
        <f t="shared" si="23"/>
        <v>96.76160632152624</v>
      </c>
      <c r="K88" s="141">
        <f>K90-K89</f>
        <v>12508</v>
      </c>
      <c r="L88" s="141">
        <f>L90-L89</f>
        <v>11864.8</v>
      </c>
      <c r="M88" s="143">
        <f t="shared" si="22"/>
        <v>-643.2000000000007</v>
      </c>
      <c r="N88" s="244">
        <f t="shared" si="24"/>
        <v>94.85769107771026</v>
      </c>
    </row>
    <row r="89" spans="1:14" s="193" customFormat="1" ht="23.25" customHeight="1">
      <c r="A89" s="136"/>
      <c r="B89" s="136" t="s">
        <v>264</v>
      </c>
      <c r="C89" s="141"/>
      <c r="D89" s="141">
        <f>H89+L89</f>
        <v>215.8</v>
      </c>
      <c r="E89" s="143">
        <f t="shared" si="19"/>
        <v>215.8</v>
      </c>
      <c r="F89" s="244"/>
      <c r="G89" s="142"/>
      <c r="H89" s="142">
        <v>215.8</v>
      </c>
      <c r="I89" s="143">
        <f t="shared" si="21"/>
        <v>215.8</v>
      </c>
      <c r="J89" s="244"/>
      <c r="K89" s="141"/>
      <c r="L89" s="141"/>
      <c r="M89" s="143"/>
      <c r="N89" s="244"/>
    </row>
    <row r="90" spans="1:14" s="193" customFormat="1" ht="23.25" customHeight="1">
      <c r="A90" s="136"/>
      <c r="B90" s="136" t="s">
        <v>265</v>
      </c>
      <c r="C90" s="141">
        <f>G90+K90</f>
        <v>202639.3</v>
      </c>
      <c r="D90" s="141">
        <f>H90+L90</f>
        <v>196054.69999999998</v>
      </c>
      <c r="E90" s="143">
        <f t="shared" si="19"/>
        <v>-6584.600000000006</v>
      </c>
      <c r="F90" s="244">
        <f t="shared" si="20"/>
        <v>96.7505809583827</v>
      </c>
      <c r="G90" s="142">
        <v>190131.3</v>
      </c>
      <c r="H90" s="142">
        <v>184189.9</v>
      </c>
      <c r="I90" s="143">
        <f t="shared" si="21"/>
        <v>-5941.399999999994</v>
      </c>
      <c r="J90" s="244">
        <f t="shared" si="23"/>
        <v>96.87510683406678</v>
      </c>
      <c r="K90" s="141">
        <v>12508</v>
      </c>
      <c r="L90" s="141">
        <v>11864.8</v>
      </c>
      <c r="M90" s="143">
        <f t="shared" si="22"/>
        <v>-643.2000000000007</v>
      </c>
      <c r="N90" s="244">
        <f t="shared" si="24"/>
        <v>94.85769107771026</v>
      </c>
    </row>
    <row r="91" spans="1:14" s="193" customFormat="1" ht="23.25" customHeight="1" hidden="1">
      <c r="A91" s="136" t="s">
        <v>245</v>
      </c>
      <c r="B91" s="136" t="s">
        <v>246</v>
      </c>
      <c r="C91" s="141">
        <f>C93-C92</f>
        <v>0</v>
      </c>
      <c r="D91" s="141">
        <f>D93-D92</f>
        <v>0</v>
      </c>
      <c r="E91" s="143">
        <f t="shared" si="19"/>
        <v>0</v>
      </c>
      <c r="F91" s="244" t="e">
        <f t="shared" si="20"/>
        <v>#DIV/0!</v>
      </c>
      <c r="G91" s="141">
        <f>G93-G92</f>
        <v>0</v>
      </c>
      <c r="H91" s="141">
        <f>H93-H92</f>
        <v>0</v>
      </c>
      <c r="I91" s="143">
        <f t="shared" si="21"/>
        <v>0</v>
      </c>
      <c r="J91" s="244" t="e">
        <f t="shared" si="23"/>
        <v>#DIV/0!</v>
      </c>
      <c r="K91" s="141">
        <f>K93-K92</f>
        <v>0</v>
      </c>
      <c r="L91" s="141">
        <f>L93-L92</f>
        <v>0</v>
      </c>
      <c r="M91" s="143">
        <f>L91-K91</f>
        <v>0</v>
      </c>
      <c r="N91" s="244" t="e">
        <f>L91/K91*100</f>
        <v>#DIV/0!</v>
      </c>
    </row>
    <row r="92" spans="1:14" s="193" customFormat="1" ht="23.25" customHeight="1" hidden="1">
      <c r="A92" s="136"/>
      <c r="B92" s="136" t="s">
        <v>264</v>
      </c>
      <c r="C92" s="141">
        <f>G92+K92</f>
        <v>0</v>
      </c>
      <c r="D92" s="141">
        <f>H92+L92</f>
        <v>0</v>
      </c>
      <c r="E92" s="143">
        <f t="shared" si="19"/>
        <v>0</v>
      </c>
      <c r="F92" s="244" t="e">
        <f t="shared" si="20"/>
        <v>#DIV/0!</v>
      </c>
      <c r="G92" s="142"/>
      <c r="H92" s="142"/>
      <c r="I92" s="143">
        <f t="shared" si="21"/>
        <v>0</v>
      </c>
      <c r="J92" s="244" t="e">
        <f t="shared" si="23"/>
        <v>#DIV/0!</v>
      </c>
      <c r="K92" s="141"/>
      <c r="L92" s="141"/>
      <c r="M92" s="143">
        <f>L92-K92</f>
        <v>0</v>
      </c>
      <c r="N92" s="244" t="e">
        <f>L92/K92*100</f>
        <v>#DIV/0!</v>
      </c>
    </row>
    <row r="93" spans="1:14" s="193" customFormat="1" ht="23.25" customHeight="1" hidden="1">
      <c r="A93" s="136"/>
      <c r="B93" s="136" t="s">
        <v>265</v>
      </c>
      <c r="C93" s="141">
        <f>G93+K93</f>
        <v>0</v>
      </c>
      <c r="D93" s="141">
        <f>H93+L93</f>
        <v>0</v>
      </c>
      <c r="E93" s="143">
        <f t="shared" si="19"/>
        <v>0</v>
      </c>
      <c r="F93" s="244" t="e">
        <f t="shared" si="20"/>
        <v>#DIV/0!</v>
      </c>
      <c r="G93" s="142"/>
      <c r="H93" s="142"/>
      <c r="I93" s="143">
        <f t="shared" si="21"/>
        <v>0</v>
      </c>
      <c r="J93" s="244" t="e">
        <f t="shared" si="23"/>
        <v>#DIV/0!</v>
      </c>
      <c r="K93" s="141"/>
      <c r="L93" s="141"/>
      <c r="M93" s="143">
        <f>L93-K93</f>
        <v>0</v>
      </c>
      <c r="N93" s="244" t="e">
        <f>L93/K93*100</f>
        <v>#DIV/0!</v>
      </c>
    </row>
    <row r="94" spans="1:14" s="193" customFormat="1" ht="23.25" customHeight="1" hidden="1">
      <c r="A94" s="136" t="s">
        <v>251</v>
      </c>
      <c r="B94" s="136" t="s">
        <v>252</v>
      </c>
      <c r="C94" s="141">
        <f>C96-C95</f>
        <v>0</v>
      </c>
      <c r="D94" s="141">
        <f>D96-D95</f>
        <v>0</v>
      </c>
      <c r="E94" s="143">
        <f t="shared" si="19"/>
        <v>0</v>
      </c>
      <c r="F94" s="244" t="e">
        <f t="shared" si="20"/>
        <v>#DIV/0!</v>
      </c>
      <c r="G94" s="141">
        <f>G96-G95</f>
        <v>0</v>
      </c>
      <c r="H94" s="141">
        <f>H96-H95</f>
        <v>0</v>
      </c>
      <c r="I94" s="143">
        <f t="shared" si="21"/>
        <v>0</v>
      </c>
      <c r="J94" s="244" t="e">
        <f t="shared" si="23"/>
        <v>#DIV/0!</v>
      </c>
      <c r="K94" s="141">
        <f>K96-K95</f>
        <v>0</v>
      </c>
      <c r="L94" s="141">
        <f>L96-L95</f>
        <v>0</v>
      </c>
      <c r="M94" s="143">
        <f t="shared" si="22"/>
        <v>0</v>
      </c>
      <c r="N94" s="244" t="e">
        <f t="shared" si="24"/>
        <v>#DIV/0!</v>
      </c>
    </row>
    <row r="95" spans="1:14" s="193" customFormat="1" ht="23.25" customHeight="1" hidden="1">
      <c r="A95" s="136"/>
      <c r="B95" s="136" t="s">
        <v>264</v>
      </c>
      <c r="C95" s="141">
        <f>G95+K95</f>
        <v>0</v>
      </c>
      <c r="D95" s="141">
        <f>H95+L95</f>
        <v>0</v>
      </c>
      <c r="E95" s="143">
        <f t="shared" si="19"/>
        <v>0</v>
      </c>
      <c r="F95" s="244" t="e">
        <f t="shared" si="20"/>
        <v>#DIV/0!</v>
      </c>
      <c r="G95" s="142"/>
      <c r="H95" s="142"/>
      <c r="I95" s="143">
        <f t="shared" si="21"/>
        <v>0</v>
      </c>
      <c r="J95" s="244" t="e">
        <f t="shared" si="23"/>
        <v>#DIV/0!</v>
      </c>
      <c r="K95" s="141"/>
      <c r="L95" s="141"/>
      <c r="M95" s="143">
        <f t="shared" si="22"/>
        <v>0</v>
      </c>
      <c r="N95" s="244" t="e">
        <f t="shared" si="24"/>
        <v>#DIV/0!</v>
      </c>
    </row>
    <row r="96" spans="1:14" s="193" customFormat="1" ht="23.25" customHeight="1" hidden="1">
      <c r="A96" s="136"/>
      <c r="B96" s="136" t="s">
        <v>265</v>
      </c>
      <c r="C96" s="141">
        <f>G96+K96</f>
        <v>0</v>
      </c>
      <c r="D96" s="141">
        <f>H96+L96</f>
        <v>0</v>
      </c>
      <c r="E96" s="143">
        <f t="shared" si="19"/>
        <v>0</v>
      </c>
      <c r="F96" s="244" t="e">
        <f t="shared" si="20"/>
        <v>#DIV/0!</v>
      </c>
      <c r="G96" s="142"/>
      <c r="H96" s="142"/>
      <c r="I96" s="143">
        <f t="shared" si="21"/>
        <v>0</v>
      </c>
      <c r="J96" s="244" t="e">
        <f t="shared" si="23"/>
        <v>#DIV/0!</v>
      </c>
      <c r="K96" s="141"/>
      <c r="L96" s="141"/>
      <c r="M96" s="143">
        <f t="shared" si="22"/>
        <v>0</v>
      </c>
      <c r="N96" s="244" t="e">
        <f t="shared" si="24"/>
        <v>#DIV/0!</v>
      </c>
    </row>
    <row r="97" spans="1:14" s="193" customFormat="1" ht="23.25" customHeight="1" hidden="1">
      <c r="A97" s="136" t="s">
        <v>247</v>
      </c>
      <c r="B97" s="136" t="s">
        <v>248</v>
      </c>
      <c r="C97" s="141">
        <f>C99-C98</f>
        <v>0</v>
      </c>
      <c r="D97" s="141">
        <f>D99-D98</f>
        <v>0</v>
      </c>
      <c r="E97" s="143">
        <f t="shared" si="19"/>
        <v>0</v>
      </c>
      <c r="F97" s="244" t="e">
        <f t="shared" si="20"/>
        <v>#DIV/0!</v>
      </c>
      <c r="G97" s="141">
        <f>G99-G98</f>
        <v>0</v>
      </c>
      <c r="H97" s="141">
        <f>H99-H98</f>
        <v>0</v>
      </c>
      <c r="I97" s="143">
        <f t="shared" si="21"/>
        <v>0</v>
      </c>
      <c r="J97" s="244" t="e">
        <f t="shared" si="23"/>
        <v>#DIV/0!</v>
      </c>
      <c r="K97" s="141">
        <f>K99-K98</f>
        <v>0</v>
      </c>
      <c r="L97" s="141">
        <f>L99-L98</f>
        <v>0</v>
      </c>
      <c r="M97" s="143">
        <f t="shared" si="22"/>
        <v>0</v>
      </c>
      <c r="N97" s="244" t="e">
        <f t="shared" si="24"/>
        <v>#DIV/0!</v>
      </c>
    </row>
    <row r="98" spans="1:14" s="193" customFormat="1" ht="23.25" customHeight="1" hidden="1">
      <c r="A98" s="136"/>
      <c r="B98" s="136" t="s">
        <v>264</v>
      </c>
      <c r="C98" s="141">
        <f>G98+K98</f>
        <v>0</v>
      </c>
      <c r="D98" s="141">
        <f>H98+L98</f>
        <v>0</v>
      </c>
      <c r="E98" s="143">
        <f t="shared" si="19"/>
        <v>0</v>
      </c>
      <c r="F98" s="244" t="e">
        <f t="shared" si="20"/>
        <v>#DIV/0!</v>
      </c>
      <c r="G98" s="142"/>
      <c r="H98" s="142"/>
      <c r="I98" s="143">
        <f t="shared" si="21"/>
        <v>0</v>
      </c>
      <c r="J98" s="244" t="e">
        <f t="shared" si="23"/>
        <v>#DIV/0!</v>
      </c>
      <c r="K98" s="141"/>
      <c r="L98" s="141"/>
      <c r="M98" s="143">
        <f t="shared" si="22"/>
        <v>0</v>
      </c>
      <c r="N98" s="244" t="e">
        <f t="shared" si="24"/>
        <v>#DIV/0!</v>
      </c>
    </row>
    <row r="99" spans="1:14" s="193" customFormat="1" ht="23.25" customHeight="1" hidden="1">
      <c r="A99" s="136"/>
      <c r="B99" s="136" t="s">
        <v>265</v>
      </c>
      <c r="C99" s="141">
        <f>G99+K99</f>
        <v>0</v>
      </c>
      <c r="D99" s="141">
        <f>H99+L99</f>
        <v>0</v>
      </c>
      <c r="E99" s="143">
        <f t="shared" si="19"/>
        <v>0</v>
      </c>
      <c r="F99" s="244" t="e">
        <f t="shared" si="20"/>
        <v>#DIV/0!</v>
      </c>
      <c r="G99" s="142"/>
      <c r="H99" s="142"/>
      <c r="I99" s="143">
        <f t="shared" si="21"/>
        <v>0</v>
      </c>
      <c r="J99" s="244" t="e">
        <f t="shared" si="23"/>
        <v>#DIV/0!</v>
      </c>
      <c r="K99" s="141"/>
      <c r="L99" s="141"/>
      <c r="M99" s="143">
        <f t="shared" si="22"/>
        <v>0</v>
      </c>
      <c r="N99" s="244" t="e">
        <f t="shared" si="24"/>
        <v>#DIV/0!</v>
      </c>
    </row>
    <row r="100" spans="1:14" s="193" customFormat="1" ht="23.25" customHeight="1" hidden="1">
      <c r="A100" s="136" t="s">
        <v>394</v>
      </c>
      <c r="B100" s="136" t="s">
        <v>395</v>
      </c>
      <c r="C100" s="141">
        <f>C102-C101</f>
        <v>0</v>
      </c>
      <c r="D100" s="141">
        <f>D102-D101</f>
        <v>0</v>
      </c>
      <c r="E100" s="143">
        <f t="shared" si="19"/>
        <v>0</v>
      </c>
      <c r="F100" s="244" t="e">
        <f t="shared" si="20"/>
        <v>#DIV/0!</v>
      </c>
      <c r="G100" s="141">
        <f>G102-G101</f>
        <v>0</v>
      </c>
      <c r="H100" s="141">
        <f>H102-H101</f>
        <v>0</v>
      </c>
      <c r="I100" s="143">
        <f t="shared" si="21"/>
        <v>0</v>
      </c>
      <c r="J100" s="244" t="e">
        <f t="shared" si="23"/>
        <v>#DIV/0!</v>
      </c>
      <c r="K100" s="141">
        <f>K102-K101</f>
        <v>0</v>
      </c>
      <c r="L100" s="141">
        <f>L102-L101</f>
        <v>0</v>
      </c>
      <c r="M100" s="143">
        <f t="shared" si="22"/>
        <v>0</v>
      </c>
      <c r="N100" s="244" t="e">
        <f t="shared" si="24"/>
        <v>#DIV/0!</v>
      </c>
    </row>
    <row r="101" spans="1:14" s="193" customFormat="1" ht="23.25" customHeight="1" hidden="1">
      <c r="A101" s="136"/>
      <c r="B101" s="136" t="s">
        <v>264</v>
      </c>
      <c r="C101" s="141">
        <f>G101+K101</f>
        <v>0</v>
      </c>
      <c r="D101" s="141">
        <f>H101+L101</f>
        <v>0</v>
      </c>
      <c r="E101" s="143">
        <f t="shared" si="19"/>
        <v>0</v>
      </c>
      <c r="F101" s="244" t="e">
        <f t="shared" si="20"/>
        <v>#DIV/0!</v>
      </c>
      <c r="G101" s="142"/>
      <c r="H101" s="142"/>
      <c r="I101" s="143">
        <f t="shared" si="21"/>
        <v>0</v>
      </c>
      <c r="J101" s="244" t="e">
        <f t="shared" si="23"/>
        <v>#DIV/0!</v>
      </c>
      <c r="K101" s="141"/>
      <c r="L101" s="141"/>
      <c r="M101" s="143">
        <f t="shared" si="22"/>
        <v>0</v>
      </c>
      <c r="N101" s="244" t="e">
        <f t="shared" si="24"/>
        <v>#DIV/0!</v>
      </c>
    </row>
    <row r="102" spans="1:14" s="193" customFormat="1" ht="23.25" customHeight="1" hidden="1">
      <c r="A102" s="136"/>
      <c r="B102" s="136" t="s">
        <v>265</v>
      </c>
      <c r="C102" s="141">
        <f>G102+K102</f>
        <v>0</v>
      </c>
      <c r="D102" s="141">
        <f>H102+L102</f>
        <v>0</v>
      </c>
      <c r="E102" s="143">
        <f t="shared" si="19"/>
        <v>0</v>
      </c>
      <c r="F102" s="244" t="e">
        <f t="shared" si="20"/>
        <v>#DIV/0!</v>
      </c>
      <c r="G102" s="142"/>
      <c r="H102" s="142"/>
      <c r="I102" s="143">
        <f t="shared" si="21"/>
        <v>0</v>
      </c>
      <c r="J102" s="244" t="e">
        <f t="shared" si="23"/>
        <v>#DIV/0!</v>
      </c>
      <c r="K102" s="141"/>
      <c r="L102" s="141"/>
      <c r="M102" s="143">
        <f t="shared" si="22"/>
        <v>0</v>
      </c>
      <c r="N102" s="244" t="e">
        <f t="shared" si="24"/>
        <v>#DIV/0!</v>
      </c>
    </row>
    <row r="103" spans="1:14" s="193" customFormat="1" ht="23.25" customHeight="1" hidden="1">
      <c r="A103" s="136" t="s">
        <v>396</v>
      </c>
      <c r="B103" s="136" t="s">
        <v>397</v>
      </c>
      <c r="C103" s="141">
        <f>C105-C104</f>
        <v>0</v>
      </c>
      <c r="D103" s="141">
        <f>D105-D104</f>
        <v>0</v>
      </c>
      <c r="E103" s="143">
        <f t="shared" si="19"/>
        <v>0</v>
      </c>
      <c r="F103" s="244" t="e">
        <f t="shared" si="20"/>
        <v>#DIV/0!</v>
      </c>
      <c r="G103" s="141">
        <f>G105-G104</f>
        <v>0</v>
      </c>
      <c r="H103" s="141">
        <f>H105-H104</f>
        <v>0</v>
      </c>
      <c r="I103" s="143">
        <f t="shared" si="21"/>
        <v>0</v>
      </c>
      <c r="J103" s="244" t="e">
        <f t="shared" si="23"/>
        <v>#DIV/0!</v>
      </c>
      <c r="K103" s="141">
        <f>K105-K104</f>
        <v>0</v>
      </c>
      <c r="L103" s="141">
        <f>L105-L104</f>
        <v>0</v>
      </c>
      <c r="M103" s="143">
        <f t="shared" si="22"/>
        <v>0</v>
      </c>
      <c r="N103" s="244" t="e">
        <f t="shared" si="24"/>
        <v>#DIV/0!</v>
      </c>
    </row>
    <row r="104" spans="1:14" s="193" customFormat="1" ht="23.25" customHeight="1" hidden="1">
      <c r="A104" s="136"/>
      <c r="B104" s="136" t="s">
        <v>264</v>
      </c>
      <c r="C104" s="141">
        <f>G104+K104</f>
        <v>0</v>
      </c>
      <c r="D104" s="141">
        <f>H104+L104</f>
        <v>0</v>
      </c>
      <c r="E104" s="143">
        <f t="shared" si="19"/>
        <v>0</v>
      </c>
      <c r="F104" s="244" t="e">
        <f t="shared" si="20"/>
        <v>#DIV/0!</v>
      </c>
      <c r="G104" s="142"/>
      <c r="H104" s="142"/>
      <c r="I104" s="143">
        <f t="shared" si="21"/>
        <v>0</v>
      </c>
      <c r="J104" s="244" t="e">
        <f t="shared" si="23"/>
        <v>#DIV/0!</v>
      </c>
      <c r="K104" s="141"/>
      <c r="L104" s="141"/>
      <c r="M104" s="143">
        <f t="shared" si="22"/>
        <v>0</v>
      </c>
      <c r="N104" s="244" t="e">
        <f t="shared" si="24"/>
        <v>#DIV/0!</v>
      </c>
    </row>
    <row r="105" spans="1:14" s="193" customFormat="1" ht="23.25" customHeight="1" hidden="1">
      <c r="A105" s="136"/>
      <c r="B105" s="136" t="s">
        <v>265</v>
      </c>
      <c r="C105" s="141">
        <f>G105+K105</f>
        <v>0</v>
      </c>
      <c r="D105" s="141">
        <f>H105+L105</f>
        <v>0</v>
      </c>
      <c r="E105" s="143">
        <f t="shared" si="19"/>
        <v>0</v>
      </c>
      <c r="F105" s="244" t="e">
        <f t="shared" si="20"/>
        <v>#DIV/0!</v>
      </c>
      <c r="G105" s="142"/>
      <c r="H105" s="142"/>
      <c r="I105" s="143">
        <f t="shared" si="21"/>
        <v>0</v>
      </c>
      <c r="J105" s="244" t="e">
        <f t="shared" si="23"/>
        <v>#DIV/0!</v>
      </c>
      <c r="K105" s="141"/>
      <c r="L105" s="141"/>
      <c r="M105" s="143">
        <f t="shared" si="22"/>
        <v>0</v>
      </c>
      <c r="N105" s="244" t="e">
        <f t="shared" si="24"/>
        <v>#DIV/0!</v>
      </c>
    </row>
    <row r="106" spans="1:14" s="193" customFormat="1" ht="23.25" customHeight="1" hidden="1">
      <c r="A106" s="136" t="s">
        <v>398</v>
      </c>
      <c r="B106" s="136" t="s">
        <v>399</v>
      </c>
      <c r="C106" s="141">
        <f>C108-C107</f>
        <v>0</v>
      </c>
      <c r="D106" s="141">
        <f>D108-D107</f>
        <v>0</v>
      </c>
      <c r="E106" s="143">
        <f t="shared" si="19"/>
        <v>0</v>
      </c>
      <c r="F106" s="244" t="e">
        <f t="shared" si="20"/>
        <v>#DIV/0!</v>
      </c>
      <c r="G106" s="141">
        <f>G108-G107</f>
        <v>0</v>
      </c>
      <c r="H106" s="141">
        <f>H108-H107</f>
        <v>0</v>
      </c>
      <c r="I106" s="143">
        <f t="shared" si="21"/>
        <v>0</v>
      </c>
      <c r="J106" s="244" t="e">
        <f t="shared" si="23"/>
        <v>#DIV/0!</v>
      </c>
      <c r="K106" s="141">
        <f>K108-K107</f>
        <v>0</v>
      </c>
      <c r="L106" s="141">
        <f>L108-L107</f>
        <v>0</v>
      </c>
      <c r="M106" s="143">
        <f t="shared" si="22"/>
        <v>0</v>
      </c>
      <c r="N106" s="244" t="e">
        <f t="shared" si="24"/>
        <v>#DIV/0!</v>
      </c>
    </row>
    <row r="107" spans="1:14" s="193" customFormat="1" ht="23.25" customHeight="1" hidden="1">
      <c r="A107" s="136"/>
      <c r="B107" s="136" t="s">
        <v>264</v>
      </c>
      <c r="C107" s="141">
        <f>G107+K107</f>
        <v>0</v>
      </c>
      <c r="D107" s="141">
        <f>H107+L107</f>
        <v>0</v>
      </c>
      <c r="E107" s="143">
        <f t="shared" si="19"/>
        <v>0</v>
      </c>
      <c r="F107" s="244" t="e">
        <f t="shared" si="20"/>
        <v>#DIV/0!</v>
      </c>
      <c r="G107" s="142"/>
      <c r="H107" s="142"/>
      <c r="I107" s="143">
        <f t="shared" si="21"/>
        <v>0</v>
      </c>
      <c r="J107" s="244" t="e">
        <f t="shared" si="23"/>
        <v>#DIV/0!</v>
      </c>
      <c r="K107" s="141"/>
      <c r="L107" s="141"/>
      <c r="M107" s="143">
        <f t="shared" si="22"/>
        <v>0</v>
      </c>
      <c r="N107" s="244" t="e">
        <f t="shared" si="24"/>
        <v>#DIV/0!</v>
      </c>
    </row>
    <row r="108" spans="1:14" s="193" customFormat="1" ht="23.25" customHeight="1" hidden="1">
      <c r="A108" s="136"/>
      <c r="B108" s="136" t="s">
        <v>265</v>
      </c>
      <c r="C108" s="141">
        <f>G108+K108</f>
        <v>0</v>
      </c>
      <c r="D108" s="141">
        <f>H108+L108</f>
        <v>0</v>
      </c>
      <c r="E108" s="143">
        <f t="shared" si="19"/>
        <v>0</v>
      </c>
      <c r="F108" s="244" t="e">
        <f t="shared" si="20"/>
        <v>#DIV/0!</v>
      </c>
      <c r="G108" s="142"/>
      <c r="H108" s="142"/>
      <c r="I108" s="143">
        <f t="shared" si="21"/>
        <v>0</v>
      </c>
      <c r="J108" s="244" t="e">
        <f t="shared" si="23"/>
        <v>#DIV/0!</v>
      </c>
      <c r="K108" s="141"/>
      <c r="L108" s="141"/>
      <c r="M108" s="143">
        <f t="shared" si="22"/>
        <v>0</v>
      </c>
      <c r="N108" s="244" t="e">
        <f t="shared" si="24"/>
        <v>#DIV/0!</v>
      </c>
    </row>
    <row r="109" spans="1:14" s="193" customFormat="1" ht="23.25" customHeight="1" hidden="1">
      <c r="A109" s="136" t="s">
        <v>249</v>
      </c>
      <c r="B109" s="136" t="s">
        <v>250</v>
      </c>
      <c r="C109" s="141">
        <f>C111-C110</f>
        <v>0</v>
      </c>
      <c r="D109" s="141">
        <f>D111-D110</f>
        <v>0</v>
      </c>
      <c r="E109" s="143">
        <f t="shared" si="19"/>
        <v>0</v>
      </c>
      <c r="F109" s="244" t="e">
        <f t="shared" si="20"/>
        <v>#DIV/0!</v>
      </c>
      <c r="G109" s="141">
        <f>G111-G110</f>
        <v>0</v>
      </c>
      <c r="H109" s="141">
        <f>H111-H110</f>
        <v>0</v>
      </c>
      <c r="I109" s="143">
        <f t="shared" si="21"/>
        <v>0</v>
      </c>
      <c r="J109" s="244" t="e">
        <f t="shared" si="23"/>
        <v>#DIV/0!</v>
      </c>
      <c r="K109" s="141">
        <f>K111-K110</f>
        <v>0</v>
      </c>
      <c r="L109" s="141">
        <f>L111-L110</f>
        <v>0</v>
      </c>
      <c r="M109" s="143">
        <f t="shared" si="22"/>
        <v>0</v>
      </c>
      <c r="N109" s="244" t="e">
        <f t="shared" si="24"/>
        <v>#DIV/0!</v>
      </c>
    </row>
    <row r="110" spans="1:14" s="193" customFormat="1" ht="23.25" customHeight="1" hidden="1">
      <c r="A110" s="136"/>
      <c r="B110" s="136" t="s">
        <v>264</v>
      </c>
      <c r="C110" s="141">
        <f>G110+K110</f>
        <v>0</v>
      </c>
      <c r="D110" s="141">
        <f>H110+L110</f>
        <v>0</v>
      </c>
      <c r="E110" s="143">
        <f t="shared" si="19"/>
        <v>0</v>
      </c>
      <c r="F110" s="244" t="e">
        <f t="shared" si="20"/>
        <v>#DIV/0!</v>
      </c>
      <c r="G110" s="142"/>
      <c r="H110" s="142"/>
      <c r="I110" s="143">
        <f t="shared" si="21"/>
        <v>0</v>
      </c>
      <c r="J110" s="244" t="e">
        <f t="shared" si="23"/>
        <v>#DIV/0!</v>
      </c>
      <c r="K110" s="141"/>
      <c r="L110" s="141"/>
      <c r="M110" s="143">
        <f t="shared" si="22"/>
        <v>0</v>
      </c>
      <c r="N110" s="244" t="e">
        <f t="shared" si="24"/>
        <v>#DIV/0!</v>
      </c>
    </row>
    <row r="111" spans="1:14" s="193" customFormat="1" ht="23.25" customHeight="1" hidden="1">
      <c r="A111" s="136"/>
      <c r="B111" s="136" t="s">
        <v>265</v>
      </c>
      <c r="C111" s="141">
        <f>G111+K111</f>
        <v>0</v>
      </c>
      <c r="D111" s="141">
        <f>H111+L111</f>
        <v>0</v>
      </c>
      <c r="E111" s="143">
        <f t="shared" si="19"/>
        <v>0</v>
      </c>
      <c r="F111" s="244" t="e">
        <f t="shared" si="20"/>
        <v>#DIV/0!</v>
      </c>
      <c r="G111" s="142"/>
      <c r="H111" s="142"/>
      <c r="I111" s="143">
        <f t="shared" si="21"/>
        <v>0</v>
      </c>
      <c r="J111" s="244" t="e">
        <f t="shared" si="23"/>
        <v>#DIV/0!</v>
      </c>
      <c r="K111" s="141"/>
      <c r="L111" s="141"/>
      <c r="M111" s="143">
        <f t="shared" si="22"/>
        <v>0</v>
      </c>
      <c r="N111" s="244" t="e">
        <f t="shared" si="24"/>
        <v>#DIV/0!</v>
      </c>
    </row>
    <row r="112" spans="1:14" s="192" customFormat="1" ht="23.25" customHeight="1">
      <c r="A112" s="135"/>
      <c r="B112" s="135" t="s">
        <v>259</v>
      </c>
      <c r="C112" s="139">
        <f>C114-C113</f>
        <v>191086.5</v>
      </c>
      <c r="D112" s="139">
        <f>D114-D113</f>
        <v>127524.3</v>
      </c>
      <c r="E112" s="138">
        <f t="shared" si="19"/>
        <v>-63562.2</v>
      </c>
      <c r="F112" s="146">
        <f t="shared" si="20"/>
        <v>66.73642565016367</v>
      </c>
      <c r="G112" s="139">
        <f>G114-G113</f>
        <v>190576.8</v>
      </c>
      <c r="H112" s="139">
        <f>H114-H113</f>
        <v>126630.2</v>
      </c>
      <c r="I112" s="138">
        <f t="shared" si="21"/>
        <v>-63946.59999999999</v>
      </c>
      <c r="J112" s="146">
        <f t="shared" si="23"/>
        <v>66.4457583504393</v>
      </c>
      <c r="K112" s="139">
        <f>K114-K113</f>
        <v>509.7</v>
      </c>
      <c r="L112" s="139">
        <f>L114-L113</f>
        <v>894.1</v>
      </c>
      <c r="M112" s="138">
        <f t="shared" si="22"/>
        <v>384.40000000000003</v>
      </c>
      <c r="N112" s="146">
        <f t="shared" si="24"/>
        <v>175.41691190896606</v>
      </c>
    </row>
    <row r="113" spans="1:14" s="192" customFormat="1" ht="23.25" customHeight="1" hidden="1">
      <c r="A113" s="135"/>
      <c r="B113" s="135" t="s">
        <v>264</v>
      </c>
      <c r="C113" s="139">
        <f>G113+K113</f>
        <v>0</v>
      </c>
      <c r="D113" s="139">
        <f>H113+L113</f>
        <v>0</v>
      </c>
      <c r="E113" s="138">
        <f t="shared" si="19"/>
        <v>0</v>
      </c>
      <c r="F113" s="146" t="e">
        <f t="shared" si="20"/>
        <v>#DIV/0!</v>
      </c>
      <c r="G113" s="140"/>
      <c r="H113" s="140"/>
      <c r="I113" s="138">
        <f t="shared" si="21"/>
        <v>0</v>
      </c>
      <c r="J113" s="146" t="e">
        <f t="shared" si="23"/>
        <v>#DIV/0!</v>
      </c>
      <c r="K113" s="139"/>
      <c r="L113" s="139"/>
      <c r="M113" s="138">
        <f t="shared" si="22"/>
        <v>0</v>
      </c>
      <c r="N113" s="146" t="e">
        <f t="shared" si="24"/>
        <v>#DIV/0!</v>
      </c>
    </row>
    <row r="114" spans="1:14" s="192" customFormat="1" ht="23.25" customHeight="1">
      <c r="A114" s="135"/>
      <c r="B114" s="135" t="s">
        <v>265</v>
      </c>
      <c r="C114" s="139">
        <f>G114+K114</f>
        <v>191086.5</v>
      </c>
      <c r="D114" s="139">
        <f>H114+L114</f>
        <v>127524.3</v>
      </c>
      <c r="E114" s="138">
        <f t="shared" si="19"/>
        <v>-63562.2</v>
      </c>
      <c r="F114" s="146">
        <f t="shared" si="20"/>
        <v>66.73642565016367</v>
      </c>
      <c r="G114" s="140">
        <v>190576.8</v>
      </c>
      <c r="H114" s="140">
        <v>126630.2</v>
      </c>
      <c r="I114" s="138">
        <f t="shared" si="21"/>
        <v>-63946.59999999999</v>
      </c>
      <c r="J114" s="146">
        <f t="shared" si="23"/>
        <v>66.4457583504393</v>
      </c>
      <c r="K114" s="139">
        <v>509.7</v>
      </c>
      <c r="L114" s="139">
        <v>894.1</v>
      </c>
      <c r="M114" s="138">
        <f t="shared" si="22"/>
        <v>384.40000000000003</v>
      </c>
      <c r="N114" s="146">
        <f t="shared" si="24"/>
        <v>175.41691190896606</v>
      </c>
    </row>
    <row r="115" spans="1:14" s="193" customFormat="1" ht="18" customHeight="1">
      <c r="A115" s="194"/>
      <c r="B115" s="136"/>
      <c r="C115" s="141"/>
      <c r="D115" s="142"/>
      <c r="E115" s="138"/>
      <c r="F115" s="146"/>
      <c r="G115" s="142"/>
      <c r="H115" s="142"/>
      <c r="I115" s="138"/>
      <c r="J115" s="146"/>
      <c r="K115" s="141"/>
      <c r="L115" s="141"/>
      <c r="M115" s="138"/>
      <c r="N115" s="146"/>
    </row>
    <row r="116" spans="1:14" s="193" customFormat="1" ht="23.25" customHeight="1">
      <c r="A116" s="194"/>
      <c r="B116" s="130" t="s">
        <v>3</v>
      </c>
      <c r="C116" s="139">
        <f>C118-C117</f>
        <v>3310882.36</v>
      </c>
      <c r="D116" s="139">
        <f>D118-D117</f>
        <v>2861742.9</v>
      </c>
      <c r="E116" s="138">
        <f>D116-C116</f>
        <v>-449139.45999999996</v>
      </c>
      <c r="F116" s="146">
        <f>D116/C116*100</f>
        <v>86.43444824780786</v>
      </c>
      <c r="G116" s="139">
        <f>G118-G117</f>
        <v>3301746.6599999997</v>
      </c>
      <c r="H116" s="139">
        <f>H118-H117</f>
        <v>2853495.3000000003</v>
      </c>
      <c r="I116" s="138">
        <f>H116-G116</f>
        <v>-448251.3599999994</v>
      </c>
      <c r="J116" s="146">
        <f>H116/G116*100</f>
        <v>86.42381120785325</v>
      </c>
      <c r="K116" s="139">
        <f>K118-K117</f>
        <v>9135.7</v>
      </c>
      <c r="L116" s="139">
        <f>L118-L117</f>
        <v>8247.6</v>
      </c>
      <c r="M116" s="138">
        <f>L116-K116</f>
        <v>-888.1000000000004</v>
      </c>
      <c r="N116" s="146">
        <f>L116/K116*100</f>
        <v>90.27879637028362</v>
      </c>
    </row>
    <row r="117" spans="1:14" s="192" customFormat="1" ht="23.25" customHeight="1">
      <c r="A117" s="134"/>
      <c r="B117" s="135" t="s">
        <v>264</v>
      </c>
      <c r="C117" s="139"/>
      <c r="D117" s="139">
        <f>D120+D150</f>
        <v>888.1</v>
      </c>
      <c r="E117" s="138">
        <f aca="true" t="shared" si="25" ref="E117:E151">D117-C117</f>
        <v>888.1</v>
      </c>
      <c r="F117" s="146"/>
      <c r="G117" s="139"/>
      <c r="H117" s="139"/>
      <c r="I117" s="138"/>
      <c r="J117" s="146"/>
      <c r="K117" s="139"/>
      <c r="L117" s="139">
        <f>L120+L150</f>
        <v>888.1</v>
      </c>
      <c r="M117" s="138">
        <f aca="true" t="shared" si="26" ref="M117:M148">L117-K117</f>
        <v>888.1</v>
      </c>
      <c r="N117" s="146"/>
    </row>
    <row r="118" spans="1:14" s="192" customFormat="1" ht="23.25" customHeight="1">
      <c r="A118" s="135"/>
      <c r="B118" s="135" t="s">
        <v>265</v>
      </c>
      <c r="C118" s="139">
        <f>C121+C151</f>
        <v>3310882.36</v>
      </c>
      <c r="D118" s="139">
        <f>D121+D151</f>
        <v>2862631</v>
      </c>
      <c r="E118" s="138">
        <f t="shared" si="25"/>
        <v>-448251.35999999987</v>
      </c>
      <c r="F118" s="146">
        <f aca="true" t="shared" si="27" ref="F118:F151">D118/C118*100</f>
        <v>86.46127191302563</v>
      </c>
      <c r="G118" s="139">
        <f>G121+G151</f>
        <v>3301746.6599999997</v>
      </c>
      <c r="H118" s="139">
        <f>H121+H151</f>
        <v>2853495.3000000003</v>
      </c>
      <c r="I118" s="138">
        <f aca="true" t="shared" si="28" ref="I118:I151">H118-G118</f>
        <v>-448251.3599999994</v>
      </c>
      <c r="J118" s="146">
        <f aca="true" t="shared" si="29" ref="J118:J151">H118/G118*100</f>
        <v>86.42381120785325</v>
      </c>
      <c r="K118" s="139">
        <f>K121+K151</f>
        <v>9135.7</v>
      </c>
      <c r="L118" s="139">
        <f>L121+L151</f>
        <v>9135.7</v>
      </c>
      <c r="M118" s="138">
        <f t="shared" si="26"/>
        <v>0</v>
      </c>
      <c r="N118" s="146">
        <f aca="true" t="shared" si="30" ref="N118:N148">L118/K118*100</f>
        <v>100</v>
      </c>
    </row>
    <row r="119" spans="1:14" s="192" customFormat="1" ht="23.25" customHeight="1">
      <c r="A119" s="135"/>
      <c r="B119" s="135" t="s">
        <v>258</v>
      </c>
      <c r="C119" s="139">
        <f>C121-C120</f>
        <v>3074358.86</v>
      </c>
      <c r="D119" s="139">
        <f>D121-D120</f>
        <v>2744936.4</v>
      </c>
      <c r="E119" s="138">
        <f t="shared" si="25"/>
        <v>-329422.45999999996</v>
      </c>
      <c r="F119" s="146">
        <f t="shared" si="27"/>
        <v>89.2848403520466</v>
      </c>
      <c r="G119" s="139">
        <f>G121-G120</f>
        <v>3065223.1599999997</v>
      </c>
      <c r="H119" s="139">
        <f>H121-H120</f>
        <v>2736688.8000000003</v>
      </c>
      <c r="I119" s="138">
        <f t="shared" si="28"/>
        <v>-328534.3599999994</v>
      </c>
      <c r="J119" s="146">
        <f t="shared" si="29"/>
        <v>89.28187793021897</v>
      </c>
      <c r="K119" s="139">
        <f>K121-K120</f>
        <v>9135.7</v>
      </c>
      <c r="L119" s="139">
        <f>L121-L120</f>
        <v>8247.6</v>
      </c>
      <c r="M119" s="138">
        <f t="shared" si="26"/>
        <v>-888.1000000000004</v>
      </c>
      <c r="N119" s="146">
        <f t="shared" si="30"/>
        <v>90.27879637028362</v>
      </c>
    </row>
    <row r="120" spans="1:14" s="192" customFormat="1" ht="23.25" customHeight="1">
      <c r="A120" s="135"/>
      <c r="B120" s="135" t="s">
        <v>264</v>
      </c>
      <c r="C120" s="139"/>
      <c r="D120" s="139">
        <f>D123+D126+D129+D132+D135+D138+D141+D144+D147</f>
        <v>888.1</v>
      </c>
      <c r="E120" s="138">
        <f t="shared" si="25"/>
        <v>888.1</v>
      </c>
      <c r="F120" s="146"/>
      <c r="G120" s="139"/>
      <c r="H120" s="139"/>
      <c r="I120" s="138"/>
      <c r="J120" s="146"/>
      <c r="K120" s="139"/>
      <c r="L120" s="139">
        <f>L123+L126+L129+L132+L135+L138+L141+L144+L147</f>
        <v>888.1</v>
      </c>
      <c r="M120" s="138">
        <f t="shared" si="26"/>
        <v>888.1</v>
      </c>
      <c r="N120" s="146"/>
    </row>
    <row r="121" spans="1:14" s="192" customFormat="1" ht="23.25" customHeight="1">
      <c r="A121" s="135"/>
      <c r="B121" s="135" t="s">
        <v>265</v>
      </c>
      <c r="C121" s="139">
        <f>C124+C127+C130+C133+C136+C139+C142+C145+C148</f>
        <v>3074358.86</v>
      </c>
      <c r="D121" s="139">
        <f>D124+D127+D130+D133+D136+D139+D142+D145+D148</f>
        <v>2745824.5</v>
      </c>
      <c r="E121" s="138">
        <f t="shared" si="25"/>
        <v>-328534.35999999987</v>
      </c>
      <c r="F121" s="146">
        <f t="shared" si="27"/>
        <v>89.31372767589012</v>
      </c>
      <c r="G121" s="139">
        <f>G124+G127+G130+G133+G136+G139+G142+G145+G148</f>
        <v>3065223.1599999997</v>
      </c>
      <c r="H121" s="139">
        <f>H124+H127+H130+H133+H136+H139+H142+H145+H148</f>
        <v>2736688.8000000003</v>
      </c>
      <c r="I121" s="138">
        <f t="shared" si="28"/>
        <v>-328534.3599999994</v>
      </c>
      <c r="J121" s="146">
        <f t="shared" si="29"/>
        <v>89.28187793021897</v>
      </c>
      <c r="K121" s="139">
        <f>K124+K127+K130+K133+K136+K139+K142+K145+K148</f>
        <v>9135.7</v>
      </c>
      <c r="L121" s="139">
        <f>L124+L127+L130+L133+L136+L139+L142+L145+L148</f>
        <v>9135.7</v>
      </c>
      <c r="M121" s="138">
        <f t="shared" si="26"/>
        <v>0</v>
      </c>
      <c r="N121" s="146">
        <f t="shared" si="30"/>
        <v>100</v>
      </c>
    </row>
    <row r="122" spans="1:14" s="193" customFormat="1" ht="23.25" customHeight="1">
      <c r="A122" s="136" t="s">
        <v>241</v>
      </c>
      <c r="B122" s="136" t="s">
        <v>242</v>
      </c>
      <c r="C122" s="141">
        <f>C124-C123</f>
        <v>3053958.26</v>
      </c>
      <c r="D122" s="141">
        <f>D124-D123</f>
        <v>2725665.6</v>
      </c>
      <c r="E122" s="143">
        <f t="shared" si="25"/>
        <v>-328292.6599999997</v>
      </c>
      <c r="F122" s="244">
        <f t="shared" si="27"/>
        <v>89.25025714005666</v>
      </c>
      <c r="G122" s="141">
        <f>G124-G123</f>
        <v>3051755.86</v>
      </c>
      <c r="H122" s="141">
        <f>H124-H123</f>
        <v>2723463.2</v>
      </c>
      <c r="I122" s="143">
        <f t="shared" si="28"/>
        <v>-328292.6599999997</v>
      </c>
      <c r="J122" s="244">
        <f t="shared" si="29"/>
        <v>89.24249923452265</v>
      </c>
      <c r="K122" s="141">
        <f>K124-K123</f>
        <v>2202.4</v>
      </c>
      <c r="L122" s="141">
        <f>L124-L123</f>
        <v>2202.4</v>
      </c>
      <c r="M122" s="143">
        <f t="shared" si="26"/>
        <v>0</v>
      </c>
      <c r="N122" s="244">
        <f t="shared" si="30"/>
        <v>100</v>
      </c>
    </row>
    <row r="123" spans="1:14" s="193" customFormat="1" ht="23.25" customHeight="1" hidden="1">
      <c r="A123" s="136"/>
      <c r="B123" s="136" t="s">
        <v>264</v>
      </c>
      <c r="C123" s="141">
        <f>G123+K123</f>
        <v>0</v>
      </c>
      <c r="D123" s="141">
        <f>H123+L123</f>
        <v>0</v>
      </c>
      <c r="E123" s="143">
        <f t="shared" si="25"/>
        <v>0</v>
      </c>
      <c r="F123" s="244" t="e">
        <f t="shared" si="27"/>
        <v>#DIV/0!</v>
      </c>
      <c r="G123" s="142"/>
      <c r="H123" s="142"/>
      <c r="I123" s="143">
        <f t="shared" si="28"/>
        <v>0</v>
      </c>
      <c r="J123" s="244" t="e">
        <f t="shared" si="29"/>
        <v>#DIV/0!</v>
      </c>
      <c r="K123" s="141"/>
      <c r="L123" s="141"/>
      <c r="M123" s="143">
        <f>L123-K123</f>
        <v>0</v>
      </c>
      <c r="N123" s="244" t="e">
        <f>L123/K123*100</f>
        <v>#DIV/0!</v>
      </c>
    </row>
    <row r="124" spans="1:14" s="193" customFormat="1" ht="23.25" customHeight="1">
      <c r="A124" s="136"/>
      <c r="B124" s="136" t="s">
        <v>265</v>
      </c>
      <c r="C124" s="141">
        <f>G124+K124</f>
        <v>3053958.26</v>
      </c>
      <c r="D124" s="141">
        <f>H124+L124</f>
        <v>2725665.6</v>
      </c>
      <c r="E124" s="143">
        <f t="shared" si="25"/>
        <v>-328292.6599999997</v>
      </c>
      <c r="F124" s="244">
        <f t="shared" si="27"/>
        <v>89.25025714005666</v>
      </c>
      <c r="G124" s="142">
        <v>3051755.86</v>
      </c>
      <c r="H124" s="142">
        <v>2723463.2</v>
      </c>
      <c r="I124" s="143">
        <f t="shared" si="28"/>
        <v>-328292.6599999997</v>
      </c>
      <c r="J124" s="244">
        <f t="shared" si="29"/>
        <v>89.24249923452265</v>
      </c>
      <c r="K124" s="141">
        <v>2202.4</v>
      </c>
      <c r="L124" s="141">
        <v>2202.4</v>
      </c>
      <c r="M124" s="143">
        <f t="shared" si="26"/>
        <v>0</v>
      </c>
      <c r="N124" s="244">
        <f t="shared" si="30"/>
        <v>100</v>
      </c>
    </row>
    <row r="125" spans="1:14" s="193" customFormat="1" ht="23.25" customHeight="1">
      <c r="A125" s="136" t="s">
        <v>243</v>
      </c>
      <c r="B125" s="136" t="s">
        <v>244</v>
      </c>
      <c r="C125" s="141">
        <f>C127-C126</f>
        <v>20400.6</v>
      </c>
      <c r="D125" s="141">
        <f>D127-D126</f>
        <v>20158.9</v>
      </c>
      <c r="E125" s="143">
        <f t="shared" si="25"/>
        <v>-241.6999999999971</v>
      </c>
      <c r="F125" s="244">
        <f t="shared" si="27"/>
        <v>98.81523092458066</v>
      </c>
      <c r="G125" s="141">
        <f>G127-G126</f>
        <v>13467.3</v>
      </c>
      <c r="H125" s="141">
        <f>H127-H126</f>
        <v>13225.6</v>
      </c>
      <c r="I125" s="143">
        <f t="shared" si="28"/>
        <v>-241.6999999999989</v>
      </c>
      <c r="J125" s="244">
        <f t="shared" si="29"/>
        <v>98.20528242483645</v>
      </c>
      <c r="K125" s="141">
        <f>K127-K126</f>
        <v>6933.3</v>
      </c>
      <c r="L125" s="141">
        <f>L127-L126</f>
        <v>6933.3</v>
      </c>
      <c r="M125" s="143">
        <f t="shared" si="26"/>
        <v>0</v>
      </c>
      <c r="N125" s="244">
        <f t="shared" si="30"/>
        <v>100</v>
      </c>
    </row>
    <row r="126" spans="1:14" s="193" customFormat="1" ht="23.25" customHeight="1" hidden="1">
      <c r="A126" s="136"/>
      <c r="B126" s="136" t="s">
        <v>264</v>
      </c>
      <c r="C126" s="141">
        <f>G126+K126</f>
        <v>0</v>
      </c>
      <c r="D126" s="141">
        <f>H126+L126</f>
        <v>0</v>
      </c>
      <c r="E126" s="143">
        <f t="shared" si="25"/>
        <v>0</v>
      </c>
      <c r="F126" s="244" t="e">
        <f t="shared" si="27"/>
        <v>#DIV/0!</v>
      </c>
      <c r="G126" s="142"/>
      <c r="H126" s="142"/>
      <c r="I126" s="143">
        <f t="shared" si="28"/>
        <v>0</v>
      </c>
      <c r="J126" s="244" t="e">
        <f t="shared" si="29"/>
        <v>#DIV/0!</v>
      </c>
      <c r="K126" s="141"/>
      <c r="L126" s="141"/>
      <c r="M126" s="143">
        <f>L126-K126</f>
        <v>0</v>
      </c>
      <c r="N126" s="244" t="e">
        <f>L126/K126*100</f>
        <v>#DIV/0!</v>
      </c>
    </row>
    <row r="127" spans="1:14" s="193" customFormat="1" ht="23.25" customHeight="1">
      <c r="A127" s="136"/>
      <c r="B127" s="136" t="s">
        <v>265</v>
      </c>
      <c r="C127" s="141">
        <f>G127+K127</f>
        <v>20400.6</v>
      </c>
      <c r="D127" s="141">
        <f>H127+L127</f>
        <v>20158.9</v>
      </c>
      <c r="E127" s="143">
        <f t="shared" si="25"/>
        <v>-241.6999999999971</v>
      </c>
      <c r="F127" s="244">
        <f t="shared" si="27"/>
        <v>98.81523092458066</v>
      </c>
      <c r="G127" s="142">
        <v>13467.3</v>
      </c>
      <c r="H127" s="142">
        <v>13225.6</v>
      </c>
      <c r="I127" s="143">
        <f t="shared" si="28"/>
        <v>-241.6999999999989</v>
      </c>
      <c r="J127" s="244">
        <f t="shared" si="29"/>
        <v>98.20528242483645</v>
      </c>
      <c r="K127" s="141">
        <v>6933.3</v>
      </c>
      <c r="L127" s="141">
        <v>6933.3</v>
      </c>
      <c r="M127" s="143">
        <f t="shared" si="26"/>
        <v>0</v>
      </c>
      <c r="N127" s="244">
        <f t="shared" si="30"/>
        <v>100</v>
      </c>
    </row>
    <row r="128" spans="1:14" s="193" customFormat="1" ht="23.25" customHeight="1" hidden="1">
      <c r="A128" s="136" t="s">
        <v>245</v>
      </c>
      <c r="B128" s="136" t="s">
        <v>246</v>
      </c>
      <c r="C128" s="141">
        <f>C130-C129</f>
        <v>0</v>
      </c>
      <c r="D128" s="141">
        <f>D130-D129</f>
        <v>0</v>
      </c>
      <c r="E128" s="143">
        <f t="shared" si="25"/>
        <v>0</v>
      </c>
      <c r="F128" s="244" t="e">
        <f t="shared" si="27"/>
        <v>#DIV/0!</v>
      </c>
      <c r="G128" s="141">
        <f>G130-G129</f>
        <v>0</v>
      </c>
      <c r="H128" s="141">
        <f>H130-H129</f>
        <v>0</v>
      </c>
      <c r="I128" s="143">
        <f t="shared" si="28"/>
        <v>0</v>
      </c>
      <c r="J128" s="244" t="e">
        <f t="shared" si="29"/>
        <v>#DIV/0!</v>
      </c>
      <c r="K128" s="141">
        <f>K130-K129</f>
        <v>0</v>
      </c>
      <c r="L128" s="141">
        <f>L130-L129</f>
        <v>0</v>
      </c>
      <c r="M128" s="143">
        <f>L128-K128</f>
        <v>0</v>
      </c>
      <c r="N128" s="244" t="e">
        <f>L128/K128*100</f>
        <v>#DIV/0!</v>
      </c>
    </row>
    <row r="129" spans="1:14" s="193" customFormat="1" ht="23.25" customHeight="1" hidden="1">
      <c r="A129" s="136"/>
      <c r="B129" s="136" t="s">
        <v>264</v>
      </c>
      <c r="C129" s="141">
        <f>G129+K129</f>
        <v>0</v>
      </c>
      <c r="D129" s="141">
        <f>H129+L129</f>
        <v>0</v>
      </c>
      <c r="E129" s="143">
        <f t="shared" si="25"/>
        <v>0</v>
      </c>
      <c r="F129" s="244" t="e">
        <f t="shared" si="27"/>
        <v>#DIV/0!</v>
      </c>
      <c r="G129" s="142"/>
      <c r="H129" s="142"/>
      <c r="I129" s="143">
        <f t="shared" si="28"/>
        <v>0</v>
      </c>
      <c r="J129" s="244" t="e">
        <f t="shared" si="29"/>
        <v>#DIV/0!</v>
      </c>
      <c r="K129" s="141"/>
      <c r="L129" s="141"/>
      <c r="M129" s="143">
        <f>L129-K129</f>
        <v>0</v>
      </c>
      <c r="N129" s="244" t="e">
        <f>L129/K129*100</f>
        <v>#DIV/0!</v>
      </c>
    </row>
    <row r="130" spans="1:14" s="193" customFormat="1" ht="23.25" customHeight="1" hidden="1">
      <c r="A130" s="136"/>
      <c r="B130" s="136" t="s">
        <v>265</v>
      </c>
      <c r="C130" s="141">
        <f>G130+K130</f>
        <v>0</v>
      </c>
      <c r="D130" s="141">
        <f>H130+L130</f>
        <v>0</v>
      </c>
      <c r="E130" s="143">
        <f t="shared" si="25"/>
        <v>0</v>
      </c>
      <c r="F130" s="244" t="e">
        <f t="shared" si="27"/>
        <v>#DIV/0!</v>
      </c>
      <c r="G130" s="142"/>
      <c r="H130" s="142"/>
      <c r="I130" s="143">
        <f t="shared" si="28"/>
        <v>0</v>
      </c>
      <c r="J130" s="244" t="e">
        <f t="shared" si="29"/>
        <v>#DIV/0!</v>
      </c>
      <c r="K130" s="141"/>
      <c r="L130" s="141"/>
      <c r="M130" s="143">
        <f t="shared" si="26"/>
        <v>0</v>
      </c>
      <c r="N130" s="244" t="e">
        <f t="shared" si="30"/>
        <v>#DIV/0!</v>
      </c>
    </row>
    <row r="131" spans="1:14" s="193" customFormat="1" ht="23.25" customHeight="1" hidden="1">
      <c r="A131" s="136" t="s">
        <v>251</v>
      </c>
      <c r="B131" s="136" t="s">
        <v>252</v>
      </c>
      <c r="C131" s="141">
        <f>C133-C132</f>
        <v>0</v>
      </c>
      <c r="D131" s="141">
        <f>D133-D132</f>
        <v>0</v>
      </c>
      <c r="E131" s="143">
        <f t="shared" si="25"/>
        <v>0</v>
      </c>
      <c r="F131" s="244" t="e">
        <f t="shared" si="27"/>
        <v>#DIV/0!</v>
      </c>
      <c r="G131" s="141">
        <f>G133-G132</f>
        <v>0</v>
      </c>
      <c r="H131" s="141">
        <f>H133-H132</f>
        <v>0</v>
      </c>
      <c r="I131" s="143">
        <f t="shared" si="28"/>
        <v>0</v>
      </c>
      <c r="J131" s="244" t="e">
        <f t="shared" si="29"/>
        <v>#DIV/0!</v>
      </c>
      <c r="K131" s="141">
        <f>K133-K132</f>
        <v>0</v>
      </c>
      <c r="L131" s="141">
        <f>L133-L132</f>
        <v>0</v>
      </c>
      <c r="M131" s="143">
        <f t="shared" si="26"/>
        <v>0</v>
      </c>
      <c r="N131" s="244" t="e">
        <f t="shared" si="30"/>
        <v>#DIV/0!</v>
      </c>
    </row>
    <row r="132" spans="1:14" s="193" customFormat="1" ht="23.25" customHeight="1" hidden="1">
      <c r="A132" s="136"/>
      <c r="B132" s="136" t="s">
        <v>264</v>
      </c>
      <c r="C132" s="141">
        <f>G132+K132</f>
        <v>0</v>
      </c>
      <c r="D132" s="141">
        <f>H132+L132</f>
        <v>0</v>
      </c>
      <c r="E132" s="143">
        <f t="shared" si="25"/>
        <v>0</v>
      </c>
      <c r="F132" s="244" t="e">
        <f t="shared" si="27"/>
        <v>#DIV/0!</v>
      </c>
      <c r="G132" s="142"/>
      <c r="H132" s="142"/>
      <c r="I132" s="143">
        <f t="shared" si="28"/>
        <v>0</v>
      </c>
      <c r="J132" s="244" t="e">
        <f t="shared" si="29"/>
        <v>#DIV/0!</v>
      </c>
      <c r="K132" s="141"/>
      <c r="L132" s="141"/>
      <c r="M132" s="143">
        <f t="shared" si="26"/>
        <v>0</v>
      </c>
      <c r="N132" s="244" t="e">
        <f t="shared" si="30"/>
        <v>#DIV/0!</v>
      </c>
    </row>
    <row r="133" spans="1:14" s="193" customFormat="1" ht="23.25" customHeight="1" hidden="1">
      <c r="A133" s="136"/>
      <c r="B133" s="136" t="s">
        <v>265</v>
      </c>
      <c r="C133" s="141">
        <f>G133+K133</f>
        <v>0</v>
      </c>
      <c r="D133" s="141">
        <f>H133+L133</f>
        <v>0</v>
      </c>
      <c r="E133" s="143">
        <f t="shared" si="25"/>
        <v>0</v>
      </c>
      <c r="F133" s="244" t="e">
        <f t="shared" si="27"/>
        <v>#DIV/0!</v>
      </c>
      <c r="G133" s="142"/>
      <c r="H133" s="142"/>
      <c r="I133" s="143">
        <f t="shared" si="28"/>
        <v>0</v>
      </c>
      <c r="J133" s="244" t="e">
        <f t="shared" si="29"/>
        <v>#DIV/0!</v>
      </c>
      <c r="K133" s="141"/>
      <c r="L133" s="141"/>
      <c r="M133" s="143">
        <f t="shared" si="26"/>
        <v>0</v>
      </c>
      <c r="N133" s="244" t="e">
        <f t="shared" si="30"/>
        <v>#DIV/0!</v>
      </c>
    </row>
    <row r="134" spans="1:14" s="193" customFormat="1" ht="23.25" customHeight="1" hidden="1">
      <c r="A134" s="136" t="s">
        <v>247</v>
      </c>
      <c r="B134" s="136" t="s">
        <v>248</v>
      </c>
      <c r="C134" s="141">
        <f>C136-C135</f>
        <v>0</v>
      </c>
      <c r="D134" s="141">
        <f>D136-D135</f>
        <v>0</v>
      </c>
      <c r="E134" s="143">
        <f t="shared" si="25"/>
        <v>0</v>
      </c>
      <c r="F134" s="244" t="e">
        <f t="shared" si="27"/>
        <v>#DIV/0!</v>
      </c>
      <c r="G134" s="141">
        <f>G136-G135</f>
        <v>0</v>
      </c>
      <c r="H134" s="141">
        <f>H136-H135</f>
        <v>0</v>
      </c>
      <c r="I134" s="143">
        <f t="shared" si="28"/>
        <v>0</v>
      </c>
      <c r="J134" s="244" t="e">
        <f t="shared" si="29"/>
        <v>#DIV/0!</v>
      </c>
      <c r="K134" s="141">
        <f>K136-K135</f>
        <v>0</v>
      </c>
      <c r="L134" s="141">
        <f>L136-L135</f>
        <v>0</v>
      </c>
      <c r="M134" s="143">
        <f t="shared" si="26"/>
        <v>0</v>
      </c>
      <c r="N134" s="244" t="e">
        <f t="shared" si="30"/>
        <v>#DIV/0!</v>
      </c>
    </row>
    <row r="135" spans="1:14" s="193" customFormat="1" ht="23.25" customHeight="1" hidden="1">
      <c r="A135" s="136"/>
      <c r="B135" s="136" t="s">
        <v>264</v>
      </c>
      <c r="C135" s="141">
        <f>G135+K135</f>
        <v>0</v>
      </c>
      <c r="D135" s="141">
        <f>H135+L135</f>
        <v>0</v>
      </c>
      <c r="E135" s="143">
        <f t="shared" si="25"/>
        <v>0</v>
      </c>
      <c r="F135" s="244" t="e">
        <f t="shared" si="27"/>
        <v>#DIV/0!</v>
      </c>
      <c r="G135" s="142"/>
      <c r="H135" s="142"/>
      <c r="I135" s="143">
        <f t="shared" si="28"/>
        <v>0</v>
      </c>
      <c r="J135" s="244" t="e">
        <f t="shared" si="29"/>
        <v>#DIV/0!</v>
      </c>
      <c r="K135" s="141"/>
      <c r="L135" s="141"/>
      <c r="M135" s="143">
        <f t="shared" si="26"/>
        <v>0</v>
      </c>
      <c r="N135" s="244" t="e">
        <f t="shared" si="30"/>
        <v>#DIV/0!</v>
      </c>
    </row>
    <row r="136" spans="1:14" s="193" customFormat="1" ht="23.25" customHeight="1" hidden="1">
      <c r="A136" s="136"/>
      <c r="B136" s="136" t="s">
        <v>265</v>
      </c>
      <c r="C136" s="141">
        <f>G136+K136</f>
        <v>0</v>
      </c>
      <c r="D136" s="141">
        <f>H136+L136</f>
        <v>0</v>
      </c>
      <c r="E136" s="143">
        <f t="shared" si="25"/>
        <v>0</v>
      </c>
      <c r="F136" s="244" t="e">
        <f t="shared" si="27"/>
        <v>#DIV/0!</v>
      </c>
      <c r="G136" s="142"/>
      <c r="H136" s="142"/>
      <c r="I136" s="143">
        <f t="shared" si="28"/>
        <v>0</v>
      </c>
      <c r="J136" s="244" t="e">
        <f t="shared" si="29"/>
        <v>#DIV/0!</v>
      </c>
      <c r="K136" s="141"/>
      <c r="L136" s="141"/>
      <c r="M136" s="143">
        <f t="shared" si="26"/>
        <v>0</v>
      </c>
      <c r="N136" s="244" t="e">
        <f t="shared" si="30"/>
        <v>#DIV/0!</v>
      </c>
    </row>
    <row r="137" spans="1:14" s="193" customFormat="1" ht="23.25" customHeight="1" hidden="1">
      <c r="A137" s="136" t="s">
        <v>394</v>
      </c>
      <c r="B137" s="136" t="s">
        <v>395</v>
      </c>
      <c r="C137" s="141">
        <f>C139-C138</f>
        <v>0</v>
      </c>
      <c r="D137" s="141">
        <f>D139-D138</f>
        <v>0</v>
      </c>
      <c r="E137" s="143">
        <f t="shared" si="25"/>
        <v>0</v>
      </c>
      <c r="F137" s="244" t="e">
        <f t="shared" si="27"/>
        <v>#DIV/0!</v>
      </c>
      <c r="G137" s="141">
        <f>G139-G138</f>
        <v>0</v>
      </c>
      <c r="H137" s="141">
        <f>H139-H138</f>
        <v>0</v>
      </c>
      <c r="I137" s="143">
        <f t="shared" si="28"/>
        <v>0</v>
      </c>
      <c r="J137" s="244" t="e">
        <f t="shared" si="29"/>
        <v>#DIV/0!</v>
      </c>
      <c r="K137" s="141">
        <f>K139-K138</f>
        <v>0</v>
      </c>
      <c r="L137" s="141">
        <f>L139-L138</f>
        <v>0</v>
      </c>
      <c r="M137" s="143">
        <f t="shared" si="26"/>
        <v>0</v>
      </c>
      <c r="N137" s="244" t="e">
        <f t="shared" si="30"/>
        <v>#DIV/0!</v>
      </c>
    </row>
    <row r="138" spans="1:14" s="193" customFormat="1" ht="23.25" customHeight="1" hidden="1">
      <c r="A138" s="136"/>
      <c r="B138" s="136" t="s">
        <v>264</v>
      </c>
      <c r="C138" s="141">
        <f>G138+K138</f>
        <v>0</v>
      </c>
      <c r="D138" s="141">
        <f>H138+L138</f>
        <v>0</v>
      </c>
      <c r="E138" s="143">
        <f t="shared" si="25"/>
        <v>0</v>
      </c>
      <c r="F138" s="244" t="e">
        <f t="shared" si="27"/>
        <v>#DIV/0!</v>
      </c>
      <c r="G138" s="142"/>
      <c r="H138" s="142"/>
      <c r="I138" s="143">
        <f t="shared" si="28"/>
        <v>0</v>
      </c>
      <c r="J138" s="244" t="e">
        <f t="shared" si="29"/>
        <v>#DIV/0!</v>
      </c>
      <c r="K138" s="141"/>
      <c r="L138" s="141"/>
      <c r="M138" s="143">
        <f t="shared" si="26"/>
        <v>0</v>
      </c>
      <c r="N138" s="244" t="e">
        <f t="shared" si="30"/>
        <v>#DIV/0!</v>
      </c>
    </row>
    <row r="139" spans="1:14" s="193" customFormat="1" ht="23.25" customHeight="1" hidden="1">
      <c r="A139" s="136"/>
      <c r="B139" s="136" t="s">
        <v>265</v>
      </c>
      <c r="C139" s="141">
        <f>G139+K139</f>
        <v>0</v>
      </c>
      <c r="D139" s="141">
        <f>H139+L139</f>
        <v>0</v>
      </c>
      <c r="E139" s="143">
        <f t="shared" si="25"/>
        <v>0</v>
      </c>
      <c r="F139" s="244" t="e">
        <f t="shared" si="27"/>
        <v>#DIV/0!</v>
      </c>
      <c r="G139" s="142"/>
      <c r="H139" s="142"/>
      <c r="I139" s="143">
        <f t="shared" si="28"/>
        <v>0</v>
      </c>
      <c r="J139" s="244" t="e">
        <f t="shared" si="29"/>
        <v>#DIV/0!</v>
      </c>
      <c r="K139" s="141"/>
      <c r="L139" s="141"/>
      <c r="M139" s="143">
        <f t="shared" si="26"/>
        <v>0</v>
      </c>
      <c r="N139" s="244" t="e">
        <f t="shared" si="30"/>
        <v>#DIV/0!</v>
      </c>
    </row>
    <row r="140" spans="1:14" s="193" customFormat="1" ht="23.25" customHeight="1" hidden="1">
      <c r="A140" s="136" t="s">
        <v>396</v>
      </c>
      <c r="B140" s="136" t="s">
        <v>397</v>
      </c>
      <c r="C140" s="141">
        <f>C142-C141</f>
        <v>0</v>
      </c>
      <c r="D140" s="141">
        <f>D142-D141</f>
        <v>0</v>
      </c>
      <c r="E140" s="143">
        <f t="shared" si="25"/>
        <v>0</v>
      </c>
      <c r="F140" s="244" t="e">
        <f t="shared" si="27"/>
        <v>#DIV/0!</v>
      </c>
      <c r="G140" s="141">
        <f>G142-G141</f>
        <v>0</v>
      </c>
      <c r="H140" s="141">
        <f>H142-H141</f>
        <v>0</v>
      </c>
      <c r="I140" s="143">
        <f t="shared" si="28"/>
        <v>0</v>
      </c>
      <c r="J140" s="244" t="e">
        <f t="shared" si="29"/>
        <v>#DIV/0!</v>
      </c>
      <c r="K140" s="141">
        <f>K142-K141</f>
        <v>0</v>
      </c>
      <c r="L140" s="141">
        <f>L142-L141</f>
        <v>0</v>
      </c>
      <c r="M140" s="143">
        <f t="shared" si="26"/>
        <v>0</v>
      </c>
      <c r="N140" s="244" t="e">
        <f t="shared" si="30"/>
        <v>#DIV/0!</v>
      </c>
    </row>
    <row r="141" spans="1:14" s="193" customFormat="1" ht="23.25" customHeight="1" hidden="1">
      <c r="A141" s="136"/>
      <c r="B141" s="136" t="s">
        <v>264</v>
      </c>
      <c r="C141" s="141">
        <f>G141+K141</f>
        <v>0</v>
      </c>
      <c r="D141" s="141">
        <f>H141+L141</f>
        <v>0</v>
      </c>
      <c r="E141" s="143">
        <f t="shared" si="25"/>
        <v>0</v>
      </c>
      <c r="F141" s="244" t="e">
        <f t="shared" si="27"/>
        <v>#DIV/0!</v>
      </c>
      <c r="G141" s="142"/>
      <c r="H141" s="142"/>
      <c r="I141" s="143">
        <f t="shared" si="28"/>
        <v>0</v>
      </c>
      <c r="J141" s="244" t="e">
        <f t="shared" si="29"/>
        <v>#DIV/0!</v>
      </c>
      <c r="K141" s="141"/>
      <c r="L141" s="141"/>
      <c r="M141" s="143">
        <f t="shared" si="26"/>
        <v>0</v>
      </c>
      <c r="N141" s="244" t="e">
        <f t="shared" si="30"/>
        <v>#DIV/0!</v>
      </c>
    </row>
    <row r="142" spans="1:14" s="193" customFormat="1" ht="23.25" customHeight="1" hidden="1">
      <c r="A142" s="136"/>
      <c r="B142" s="136" t="s">
        <v>265</v>
      </c>
      <c r="C142" s="141">
        <f>G142+K142</f>
        <v>0</v>
      </c>
      <c r="D142" s="141">
        <f>H142+L142</f>
        <v>0</v>
      </c>
      <c r="E142" s="143">
        <f t="shared" si="25"/>
        <v>0</v>
      </c>
      <c r="F142" s="244" t="e">
        <f t="shared" si="27"/>
        <v>#DIV/0!</v>
      </c>
      <c r="G142" s="142"/>
      <c r="H142" s="142"/>
      <c r="I142" s="143">
        <f t="shared" si="28"/>
        <v>0</v>
      </c>
      <c r="J142" s="244" t="e">
        <f t="shared" si="29"/>
        <v>#DIV/0!</v>
      </c>
      <c r="K142" s="141"/>
      <c r="L142" s="141"/>
      <c r="M142" s="143">
        <f t="shared" si="26"/>
        <v>0</v>
      </c>
      <c r="N142" s="244" t="e">
        <f t="shared" si="30"/>
        <v>#DIV/0!</v>
      </c>
    </row>
    <row r="143" spans="1:14" s="193" customFormat="1" ht="23.25" customHeight="1" hidden="1">
      <c r="A143" s="136" t="s">
        <v>398</v>
      </c>
      <c r="B143" s="136" t="s">
        <v>399</v>
      </c>
      <c r="C143" s="141">
        <f>C145-C144</f>
        <v>0</v>
      </c>
      <c r="D143" s="141">
        <f>D145-D144</f>
        <v>0</v>
      </c>
      <c r="E143" s="143">
        <f t="shared" si="25"/>
        <v>0</v>
      </c>
      <c r="F143" s="244" t="e">
        <f t="shared" si="27"/>
        <v>#DIV/0!</v>
      </c>
      <c r="G143" s="141">
        <f>G145-G144</f>
        <v>0</v>
      </c>
      <c r="H143" s="141">
        <f>H145-H144</f>
        <v>0</v>
      </c>
      <c r="I143" s="143">
        <f t="shared" si="28"/>
        <v>0</v>
      </c>
      <c r="J143" s="244" t="e">
        <f t="shared" si="29"/>
        <v>#DIV/0!</v>
      </c>
      <c r="K143" s="141">
        <f>K145-K144</f>
        <v>0</v>
      </c>
      <c r="L143" s="141">
        <f>L145-L144</f>
        <v>0</v>
      </c>
      <c r="M143" s="143">
        <f t="shared" si="26"/>
        <v>0</v>
      </c>
      <c r="N143" s="244" t="e">
        <f t="shared" si="30"/>
        <v>#DIV/0!</v>
      </c>
    </row>
    <row r="144" spans="1:14" s="193" customFormat="1" ht="23.25" customHeight="1" hidden="1">
      <c r="A144" s="136"/>
      <c r="B144" s="136" t="s">
        <v>264</v>
      </c>
      <c r="C144" s="141">
        <f>G144+K144</f>
        <v>0</v>
      </c>
      <c r="D144" s="141">
        <f>H144+L144</f>
        <v>0</v>
      </c>
      <c r="E144" s="143">
        <f t="shared" si="25"/>
        <v>0</v>
      </c>
      <c r="F144" s="244" t="e">
        <f t="shared" si="27"/>
        <v>#DIV/0!</v>
      </c>
      <c r="G144" s="142"/>
      <c r="H144" s="142"/>
      <c r="I144" s="143">
        <f t="shared" si="28"/>
        <v>0</v>
      </c>
      <c r="J144" s="244" t="e">
        <f t="shared" si="29"/>
        <v>#DIV/0!</v>
      </c>
      <c r="K144" s="141"/>
      <c r="L144" s="141"/>
      <c r="M144" s="143">
        <f t="shared" si="26"/>
        <v>0</v>
      </c>
      <c r="N144" s="244" t="e">
        <f t="shared" si="30"/>
        <v>#DIV/0!</v>
      </c>
    </row>
    <row r="145" spans="1:14" s="193" customFormat="1" ht="23.25" customHeight="1" hidden="1">
      <c r="A145" s="136"/>
      <c r="B145" s="136" t="s">
        <v>265</v>
      </c>
      <c r="C145" s="141">
        <f>G145+K145</f>
        <v>0</v>
      </c>
      <c r="D145" s="141">
        <f>H145+L145</f>
        <v>0</v>
      </c>
      <c r="E145" s="143">
        <f t="shared" si="25"/>
        <v>0</v>
      </c>
      <c r="F145" s="244" t="e">
        <f t="shared" si="27"/>
        <v>#DIV/0!</v>
      </c>
      <c r="G145" s="142"/>
      <c r="H145" s="142"/>
      <c r="I145" s="143">
        <f t="shared" si="28"/>
        <v>0</v>
      </c>
      <c r="J145" s="244" t="e">
        <f t="shared" si="29"/>
        <v>#DIV/0!</v>
      </c>
      <c r="K145" s="141"/>
      <c r="L145" s="141"/>
      <c r="M145" s="143">
        <f t="shared" si="26"/>
        <v>0</v>
      </c>
      <c r="N145" s="244" t="e">
        <f t="shared" si="30"/>
        <v>#DIV/0!</v>
      </c>
    </row>
    <row r="146" spans="1:14" s="193" customFormat="1" ht="23.25" customHeight="1">
      <c r="A146" s="136" t="s">
        <v>249</v>
      </c>
      <c r="B146" s="136" t="s">
        <v>250</v>
      </c>
      <c r="C146" s="141"/>
      <c r="D146" s="141">
        <f>D148-D147</f>
        <v>-888.1</v>
      </c>
      <c r="E146" s="143">
        <f t="shared" si="25"/>
        <v>-888.1</v>
      </c>
      <c r="F146" s="244"/>
      <c r="G146" s="141"/>
      <c r="H146" s="141"/>
      <c r="I146" s="143"/>
      <c r="J146" s="244"/>
      <c r="K146" s="141"/>
      <c r="L146" s="141">
        <f>L148-L147</f>
        <v>-888.1</v>
      </c>
      <c r="M146" s="143">
        <f t="shared" si="26"/>
        <v>-888.1</v>
      </c>
      <c r="N146" s="244"/>
    </row>
    <row r="147" spans="1:14" s="193" customFormat="1" ht="23.25" customHeight="1">
      <c r="A147" s="136"/>
      <c r="B147" s="136" t="s">
        <v>264</v>
      </c>
      <c r="C147" s="141"/>
      <c r="D147" s="141">
        <f>H147+L147</f>
        <v>888.1</v>
      </c>
      <c r="E147" s="143">
        <f t="shared" si="25"/>
        <v>888.1</v>
      </c>
      <c r="F147" s="244"/>
      <c r="G147" s="142"/>
      <c r="H147" s="142"/>
      <c r="I147" s="143"/>
      <c r="J147" s="244"/>
      <c r="K147" s="141"/>
      <c r="L147" s="141">
        <v>888.1</v>
      </c>
      <c r="M147" s="143">
        <f t="shared" si="26"/>
        <v>888.1</v>
      </c>
      <c r="N147" s="244"/>
    </row>
    <row r="148" spans="1:14" s="193" customFormat="1" ht="23.25" customHeight="1" hidden="1">
      <c r="A148" s="136"/>
      <c r="B148" s="136" t="s">
        <v>265</v>
      </c>
      <c r="C148" s="141">
        <f>G148+K148</f>
        <v>0</v>
      </c>
      <c r="D148" s="141">
        <f>H148+L148</f>
        <v>0</v>
      </c>
      <c r="E148" s="143">
        <f t="shared" si="25"/>
        <v>0</v>
      </c>
      <c r="F148" s="244" t="e">
        <f t="shared" si="27"/>
        <v>#DIV/0!</v>
      </c>
      <c r="G148" s="142"/>
      <c r="H148" s="142"/>
      <c r="I148" s="143">
        <f>H148-G148</f>
        <v>0</v>
      </c>
      <c r="J148" s="244" t="e">
        <f>H148/G148*100</f>
        <v>#DIV/0!</v>
      </c>
      <c r="K148" s="141"/>
      <c r="L148" s="141"/>
      <c r="M148" s="143">
        <f t="shared" si="26"/>
        <v>0</v>
      </c>
      <c r="N148" s="244" t="e">
        <f t="shared" si="30"/>
        <v>#DIV/0!</v>
      </c>
    </row>
    <row r="149" spans="1:14" s="192" customFormat="1" ht="23.25" customHeight="1">
      <c r="A149" s="135"/>
      <c r="B149" s="135" t="s">
        <v>259</v>
      </c>
      <c r="C149" s="139">
        <f>C151-C150</f>
        <v>236523.5</v>
      </c>
      <c r="D149" s="139">
        <f>D151-D150</f>
        <v>116806.5</v>
      </c>
      <c r="E149" s="138">
        <f t="shared" si="25"/>
        <v>-119717</v>
      </c>
      <c r="F149" s="146">
        <f t="shared" si="27"/>
        <v>49.38473344086317</v>
      </c>
      <c r="G149" s="139">
        <f>G151-G150</f>
        <v>236523.5</v>
      </c>
      <c r="H149" s="139">
        <f>H151-H150</f>
        <v>116806.5</v>
      </c>
      <c r="I149" s="138">
        <f t="shared" si="28"/>
        <v>-119717</v>
      </c>
      <c r="J149" s="146">
        <f t="shared" si="29"/>
        <v>49.38473344086317</v>
      </c>
      <c r="K149" s="139"/>
      <c r="L149" s="139"/>
      <c r="M149" s="138"/>
      <c r="N149" s="146"/>
    </row>
    <row r="150" spans="1:14" s="192" customFormat="1" ht="23.25" customHeight="1" hidden="1">
      <c r="A150" s="135"/>
      <c r="B150" s="135" t="s">
        <v>264</v>
      </c>
      <c r="C150" s="139">
        <f>G150+K150</f>
        <v>0</v>
      </c>
      <c r="D150" s="139">
        <f>H150+L150</f>
        <v>0</v>
      </c>
      <c r="E150" s="138">
        <f t="shared" si="25"/>
        <v>0</v>
      </c>
      <c r="F150" s="146" t="e">
        <f t="shared" si="27"/>
        <v>#DIV/0!</v>
      </c>
      <c r="G150" s="140"/>
      <c r="H150" s="140"/>
      <c r="I150" s="138">
        <f t="shared" si="28"/>
        <v>0</v>
      </c>
      <c r="J150" s="146" t="e">
        <f t="shared" si="29"/>
        <v>#DIV/0!</v>
      </c>
      <c r="K150" s="140"/>
      <c r="L150" s="140"/>
      <c r="M150" s="138"/>
      <c r="N150" s="146"/>
    </row>
    <row r="151" spans="1:14" s="192" customFormat="1" ht="23.25" customHeight="1">
      <c r="A151" s="135"/>
      <c r="B151" s="135" t="s">
        <v>265</v>
      </c>
      <c r="C151" s="139">
        <f>G151+K151</f>
        <v>236523.5</v>
      </c>
      <c r="D151" s="139">
        <f>H151+L151</f>
        <v>116806.5</v>
      </c>
      <c r="E151" s="138">
        <f t="shared" si="25"/>
        <v>-119717</v>
      </c>
      <c r="F151" s="146">
        <f t="shared" si="27"/>
        <v>49.38473344086317</v>
      </c>
      <c r="G151" s="140">
        <v>236523.5</v>
      </c>
      <c r="H151" s="140">
        <v>116806.5</v>
      </c>
      <c r="I151" s="138">
        <f t="shared" si="28"/>
        <v>-119717</v>
      </c>
      <c r="J151" s="146">
        <f t="shared" si="29"/>
        <v>49.38473344086317</v>
      </c>
      <c r="K151" s="140"/>
      <c r="L151" s="140"/>
      <c r="M151" s="138"/>
      <c r="N151" s="146"/>
    </row>
    <row r="152" spans="1:14" s="193" customFormat="1" ht="18" customHeight="1">
      <c r="A152" s="194"/>
      <c r="B152" s="136"/>
      <c r="C152" s="141"/>
      <c r="D152" s="142"/>
      <c r="E152" s="138"/>
      <c r="F152" s="146"/>
      <c r="G152" s="142"/>
      <c r="H152" s="142"/>
      <c r="I152" s="138"/>
      <c r="J152" s="146"/>
      <c r="K152" s="141"/>
      <c r="L152" s="141"/>
      <c r="M152" s="138"/>
      <c r="N152" s="146"/>
    </row>
    <row r="153" spans="1:14" s="193" customFormat="1" ht="23.25" customHeight="1">
      <c r="A153" s="194"/>
      <c r="B153" s="130" t="s">
        <v>4</v>
      </c>
      <c r="C153" s="139">
        <f>C155-C154</f>
        <v>14427.2</v>
      </c>
      <c r="D153" s="139">
        <f>D155-D154</f>
        <v>9049</v>
      </c>
      <c r="E153" s="138">
        <f aca="true" t="shared" si="31" ref="E153:E227">D153-C153</f>
        <v>-5378.200000000001</v>
      </c>
      <c r="F153" s="146">
        <f aca="true" t="shared" si="32" ref="F153:F163">D153/C153*100</f>
        <v>62.721803260507926</v>
      </c>
      <c r="G153" s="139">
        <f>G155-G154</f>
        <v>14427.2</v>
      </c>
      <c r="H153" s="139">
        <f>H155-H154</f>
        <v>9049</v>
      </c>
      <c r="I153" s="138">
        <f aca="true" t="shared" si="33" ref="I153:I227">H153-G153</f>
        <v>-5378.200000000001</v>
      </c>
      <c r="J153" s="146">
        <f aca="true" t="shared" si="34" ref="J153:J163">H153/G153*100</f>
        <v>62.721803260507926</v>
      </c>
      <c r="K153" s="139"/>
      <c r="L153" s="139"/>
      <c r="M153" s="138"/>
      <c r="N153" s="146"/>
    </row>
    <row r="154" spans="1:14" s="192" customFormat="1" ht="23.25" customHeight="1" hidden="1">
      <c r="A154" s="134"/>
      <c r="B154" s="135" t="s">
        <v>264</v>
      </c>
      <c r="C154" s="139">
        <f>C157+C187</f>
        <v>0</v>
      </c>
      <c r="D154" s="139">
        <f>D157+D187</f>
        <v>0</v>
      </c>
      <c r="E154" s="138">
        <f t="shared" si="31"/>
        <v>0</v>
      </c>
      <c r="F154" s="146" t="e">
        <f t="shared" si="32"/>
        <v>#DIV/0!</v>
      </c>
      <c r="G154" s="139">
        <f>G157+G187</f>
        <v>0</v>
      </c>
      <c r="H154" s="139">
        <f>H157+H187</f>
        <v>0</v>
      </c>
      <c r="I154" s="138">
        <f t="shared" si="33"/>
        <v>0</v>
      </c>
      <c r="J154" s="146" t="e">
        <f t="shared" si="34"/>
        <v>#DIV/0!</v>
      </c>
      <c r="K154" s="139"/>
      <c r="L154" s="139"/>
      <c r="M154" s="138"/>
      <c r="N154" s="146"/>
    </row>
    <row r="155" spans="1:14" s="192" customFormat="1" ht="23.25" customHeight="1">
      <c r="A155" s="135"/>
      <c r="B155" s="135" t="s">
        <v>265</v>
      </c>
      <c r="C155" s="139">
        <f>C158+C188</f>
        <v>14427.2</v>
      </c>
      <c r="D155" s="139">
        <f>D158+D188</f>
        <v>9049</v>
      </c>
      <c r="E155" s="138">
        <f t="shared" si="31"/>
        <v>-5378.200000000001</v>
      </c>
      <c r="F155" s="146">
        <f t="shared" si="32"/>
        <v>62.721803260507926</v>
      </c>
      <c r="G155" s="139">
        <f>G158+G188</f>
        <v>14427.2</v>
      </c>
      <c r="H155" s="139">
        <f>H158+H188</f>
        <v>9049</v>
      </c>
      <c r="I155" s="138">
        <f t="shared" si="33"/>
        <v>-5378.200000000001</v>
      </c>
      <c r="J155" s="146">
        <f t="shared" si="34"/>
        <v>62.721803260507926</v>
      </c>
      <c r="K155" s="139"/>
      <c r="L155" s="139"/>
      <c r="M155" s="138"/>
      <c r="N155" s="146"/>
    </row>
    <row r="156" spans="1:14" s="192" customFormat="1" ht="23.25" customHeight="1">
      <c r="A156" s="135"/>
      <c r="B156" s="135" t="s">
        <v>258</v>
      </c>
      <c r="C156" s="139">
        <f>C158-C157</f>
        <v>1826</v>
      </c>
      <c r="D156" s="139">
        <f>D158-D157</f>
        <v>1568</v>
      </c>
      <c r="E156" s="138">
        <f t="shared" si="31"/>
        <v>-258</v>
      </c>
      <c r="F156" s="146">
        <f t="shared" si="32"/>
        <v>85.87075575027382</v>
      </c>
      <c r="G156" s="139">
        <f>G158-G157</f>
        <v>1826</v>
      </c>
      <c r="H156" s="139">
        <f>H158-H157</f>
        <v>1568</v>
      </c>
      <c r="I156" s="138">
        <f t="shared" si="33"/>
        <v>-258</v>
      </c>
      <c r="J156" s="146">
        <f t="shared" si="34"/>
        <v>85.87075575027382</v>
      </c>
      <c r="K156" s="139"/>
      <c r="L156" s="139"/>
      <c r="M156" s="138"/>
      <c r="N156" s="146"/>
    </row>
    <row r="157" spans="1:14" s="192" customFormat="1" ht="23.25" customHeight="1" hidden="1">
      <c r="A157" s="135"/>
      <c r="B157" s="135" t="s">
        <v>264</v>
      </c>
      <c r="C157" s="139">
        <f>C160+C163+C166+C169+C172+C175+C178+C181+C184</f>
        <v>0</v>
      </c>
      <c r="D157" s="139">
        <f>D160+D163+D166+D169+D172+D175+D178+D181+D184</f>
        <v>0</v>
      </c>
      <c r="E157" s="138">
        <f t="shared" si="31"/>
        <v>0</v>
      </c>
      <c r="F157" s="146" t="e">
        <f t="shared" si="32"/>
        <v>#DIV/0!</v>
      </c>
      <c r="G157" s="139">
        <f>G160+G163+G166+G169+G172+G175+G178+G181+G184</f>
        <v>0</v>
      </c>
      <c r="H157" s="139">
        <f>H160+H163+H166+H169+H172+H175+H178+H181+H184</f>
        <v>0</v>
      </c>
      <c r="I157" s="138">
        <f t="shared" si="33"/>
        <v>0</v>
      </c>
      <c r="J157" s="146" t="e">
        <f t="shared" si="34"/>
        <v>#DIV/0!</v>
      </c>
      <c r="K157" s="139"/>
      <c r="L157" s="139"/>
      <c r="M157" s="138"/>
      <c r="N157" s="146"/>
    </row>
    <row r="158" spans="1:14" s="192" customFormat="1" ht="23.25" customHeight="1">
      <c r="A158" s="135"/>
      <c r="B158" s="135" t="s">
        <v>265</v>
      </c>
      <c r="C158" s="139">
        <f>C161+C164+C167+C170+C173+C176+C179+C182+C185</f>
        <v>1826</v>
      </c>
      <c r="D158" s="139">
        <f>D161+D164+D167+D170+D173+D176+D179+D182+D185</f>
        <v>1568</v>
      </c>
      <c r="E158" s="138">
        <f t="shared" si="31"/>
        <v>-258</v>
      </c>
      <c r="F158" s="146">
        <f t="shared" si="32"/>
        <v>85.87075575027382</v>
      </c>
      <c r="G158" s="139">
        <f>G161+G164+G167+G170+G173+G176+G179+G182+G185</f>
        <v>1826</v>
      </c>
      <c r="H158" s="139">
        <f>H161+H164+H167+H170+H173+H176+H179+H182+H185</f>
        <v>1568</v>
      </c>
      <c r="I158" s="138">
        <f t="shared" si="33"/>
        <v>-258</v>
      </c>
      <c r="J158" s="146">
        <f t="shared" si="34"/>
        <v>85.87075575027382</v>
      </c>
      <c r="K158" s="139"/>
      <c r="L158" s="139"/>
      <c r="M158" s="138"/>
      <c r="N158" s="146"/>
    </row>
    <row r="159" spans="1:14" s="193" customFormat="1" ht="23.25" customHeight="1">
      <c r="A159" s="136" t="s">
        <v>241</v>
      </c>
      <c r="B159" s="136" t="s">
        <v>242</v>
      </c>
      <c r="C159" s="141">
        <f>C161-C160</f>
        <v>40</v>
      </c>
      <c r="D159" s="141">
        <f>D161-D160</f>
        <v>40</v>
      </c>
      <c r="E159" s="143">
        <f t="shared" si="31"/>
        <v>0</v>
      </c>
      <c r="F159" s="244">
        <f t="shared" si="32"/>
        <v>100</v>
      </c>
      <c r="G159" s="141">
        <f>G161-G160</f>
        <v>40</v>
      </c>
      <c r="H159" s="141">
        <f>H161-H160</f>
        <v>40</v>
      </c>
      <c r="I159" s="143">
        <f t="shared" si="33"/>
        <v>0</v>
      </c>
      <c r="J159" s="244">
        <f t="shared" si="34"/>
        <v>100</v>
      </c>
      <c r="K159" s="141"/>
      <c r="L159" s="141"/>
      <c r="M159" s="143"/>
      <c r="N159" s="244"/>
    </row>
    <row r="160" spans="1:14" s="193" customFormat="1" ht="23.25" customHeight="1" hidden="1">
      <c r="A160" s="136"/>
      <c r="B160" s="136" t="s">
        <v>264</v>
      </c>
      <c r="C160" s="141">
        <f>G160+K160</f>
        <v>0</v>
      </c>
      <c r="D160" s="141">
        <f>H160+L160</f>
        <v>0</v>
      </c>
      <c r="E160" s="143">
        <f t="shared" si="31"/>
        <v>0</v>
      </c>
      <c r="F160" s="244" t="e">
        <f t="shared" si="32"/>
        <v>#DIV/0!</v>
      </c>
      <c r="G160" s="142"/>
      <c r="H160" s="142"/>
      <c r="I160" s="143">
        <f t="shared" si="33"/>
        <v>0</v>
      </c>
      <c r="J160" s="244" t="e">
        <f t="shared" si="34"/>
        <v>#DIV/0!</v>
      </c>
      <c r="K160" s="141"/>
      <c r="L160" s="141"/>
      <c r="M160" s="143"/>
      <c r="N160" s="244"/>
    </row>
    <row r="161" spans="1:14" s="193" customFormat="1" ht="23.25" customHeight="1">
      <c r="A161" s="136"/>
      <c r="B161" s="136" t="s">
        <v>265</v>
      </c>
      <c r="C161" s="141">
        <f>G161+K161</f>
        <v>40</v>
      </c>
      <c r="D161" s="141">
        <f>H161+L161</f>
        <v>40</v>
      </c>
      <c r="E161" s="143">
        <f t="shared" si="31"/>
        <v>0</v>
      </c>
      <c r="F161" s="244">
        <f t="shared" si="32"/>
        <v>100</v>
      </c>
      <c r="G161" s="142">
        <v>40</v>
      </c>
      <c r="H161" s="142">
        <v>40</v>
      </c>
      <c r="I161" s="143">
        <f t="shared" si="33"/>
        <v>0</v>
      </c>
      <c r="J161" s="244">
        <f t="shared" si="34"/>
        <v>100</v>
      </c>
      <c r="K161" s="141"/>
      <c r="L161" s="141"/>
      <c r="M161" s="143"/>
      <c r="N161" s="244"/>
    </row>
    <row r="162" spans="1:14" s="193" customFormat="1" ht="23.25" customHeight="1">
      <c r="A162" s="136" t="s">
        <v>243</v>
      </c>
      <c r="B162" s="136" t="s">
        <v>244</v>
      </c>
      <c r="C162" s="141">
        <f>C164-C163</f>
        <v>1786</v>
      </c>
      <c r="D162" s="141">
        <f>D164-D163</f>
        <v>1528</v>
      </c>
      <c r="E162" s="143">
        <f t="shared" si="31"/>
        <v>-258</v>
      </c>
      <c r="F162" s="244">
        <f t="shared" si="32"/>
        <v>85.55431131019037</v>
      </c>
      <c r="G162" s="141">
        <f>G164-G163</f>
        <v>1786</v>
      </c>
      <c r="H162" s="141">
        <f>H164-H163</f>
        <v>1528</v>
      </c>
      <c r="I162" s="143">
        <f t="shared" si="33"/>
        <v>-258</v>
      </c>
      <c r="J162" s="244">
        <f t="shared" si="34"/>
        <v>85.55431131019037</v>
      </c>
      <c r="K162" s="141"/>
      <c r="L162" s="141"/>
      <c r="M162" s="143"/>
      <c r="N162" s="244"/>
    </row>
    <row r="163" spans="1:14" s="193" customFormat="1" ht="23.25" customHeight="1" hidden="1">
      <c r="A163" s="136"/>
      <c r="B163" s="136" t="s">
        <v>264</v>
      </c>
      <c r="C163" s="141">
        <f>G163+K163</f>
        <v>0</v>
      </c>
      <c r="D163" s="141">
        <f>H163+L163</f>
        <v>0</v>
      </c>
      <c r="E163" s="143">
        <f t="shared" si="31"/>
        <v>0</v>
      </c>
      <c r="F163" s="244" t="e">
        <f t="shared" si="32"/>
        <v>#DIV/0!</v>
      </c>
      <c r="G163" s="142"/>
      <c r="H163" s="142"/>
      <c r="I163" s="143">
        <f t="shared" si="33"/>
        <v>0</v>
      </c>
      <c r="J163" s="244" t="e">
        <f t="shared" si="34"/>
        <v>#DIV/0!</v>
      </c>
      <c r="K163" s="141"/>
      <c r="L163" s="141"/>
      <c r="M163" s="143"/>
      <c r="N163" s="244"/>
    </row>
    <row r="164" spans="1:14" s="193" customFormat="1" ht="23.25" customHeight="1">
      <c r="A164" s="136"/>
      <c r="B164" s="136" t="s">
        <v>265</v>
      </c>
      <c r="C164" s="141">
        <f>G164+K164</f>
        <v>1786</v>
      </c>
      <c r="D164" s="141">
        <f>H164+L164</f>
        <v>1528</v>
      </c>
      <c r="E164" s="143">
        <f t="shared" si="31"/>
        <v>-258</v>
      </c>
      <c r="F164" s="244">
        <f aca="true" t="shared" si="35" ref="F164:F188">D164/C164*100</f>
        <v>85.55431131019037</v>
      </c>
      <c r="G164" s="142">
        <v>1786</v>
      </c>
      <c r="H164" s="142">
        <v>1528</v>
      </c>
      <c r="I164" s="143">
        <f t="shared" si="33"/>
        <v>-258</v>
      </c>
      <c r="J164" s="244">
        <f aca="true" t="shared" si="36" ref="J164:J188">H164/G164*100</f>
        <v>85.55431131019037</v>
      </c>
      <c r="K164" s="141"/>
      <c r="L164" s="141"/>
      <c r="M164" s="143"/>
      <c r="N164" s="244"/>
    </row>
    <row r="165" spans="1:14" s="193" customFormat="1" ht="23.25" customHeight="1" hidden="1">
      <c r="A165" s="136" t="s">
        <v>245</v>
      </c>
      <c r="B165" s="136" t="s">
        <v>246</v>
      </c>
      <c r="C165" s="141">
        <f>C167-C166</f>
        <v>0</v>
      </c>
      <c r="D165" s="141">
        <f>D167-D166</f>
        <v>0</v>
      </c>
      <c r="E165" s="143">
        <f t="shared" si="31"/>
        <v>0</v>
      </c>
      <c r="F165" s="244" t="e">
        <f t="shared" si="35"/>
        <v>#DIV/0!</v>
      </c>
      <c r="G165" s="141">
        <f>G167-G166</f>
        <v>0</v>
      </c>
      <c r="H165" s="141">
        <f>H167-H166</f>
        <v>0</v>
      </c>
      <c r="I165" s="143">
        <f t="shared" si="33"/>
        <v>0</v>
      </c>
      <c r="J165" s="244" t="e">
        <f t="shared" si="36"/>
        <v>#DIV/0!</v>
      </c>
      <c r="K165" s="141"/>
      <c r="L165" s="141"/>
      <c r="M165" s="143"/>
      <c r="N165" s="244"/>
    </row>
    <row r="166" spans="1:14" s="193" customFormat="1" ht="23.25" customHeight="1" hidden="1">
      <c r="A166" s="136"/>
      <c r="B166" s="136" t="s">
        <v>264</v>
      </c>
      <c r="C166" s="141">
        <f>G166+K166</f>
        <v>0</v>
      </c>
      <c r="D166" s="141">
        <f>H166+L166</f>
        <v>0</v>
      </c>
      <c r="E166" s="143">
        <f t="shared" si="31"/>
        <v>0</v>
      </c>
      <c r="F166" s="244" t="e">
        <f t="shared" si="35"/>
        <v>#DIV/0!</v>
      </c>
      <c r="G166" s="142"/>
      <c r="H166" s="142"/>
      <c r="I166" s="143">
        <f t="shared" si="33"/>
        <v>0</v>
      </c>
      <c r="J166" s="244" t="e">
        <f t="shared" si="36"/>
        <v>#DIV/0!</v>
      </c>
      <c r="K166" s="141"/>
      <c r="L166" s="141"/>
      <c r="M166" s="143"/>
      <c r="N166" s="244"/>
    </row>
    <row r="167" spans="1:14" s="193" customFormat="1" ht="23.25" customHeight="1" hidden="1">
      <c r="A167" s="136"/>
      <c r="B167" s="136" t="s">
        <v>265</v>
      </c>
      <c r="C167" s="141">
        <f>G167+K167</f>
        <v>0</v>
      </c>
      <c r="D167" s="141">
        <f>H167+L167</f>
        <v>0</v>
      </c>
      <c r="E167" s="143">
        <f t="shared" si="31"/>
        <v>0</v>
      </c>
      <c r="F167" s="244" t="e">
        <f t="shared" si="35"/>
        <v>#DIV/0!</v>
      </c>
      <c r="G167" s="142"/>
      <c r="H167" s="142"/>
      <c r="I167" s="143">
        <f t="shared" si="33"/>
        <v>0</v>
      </c>
      <c r="J167" s="244" t="e">
        <f t="shared" si="36"/>
        <v>#DIV/0!</v>
      </c>
      <c r="K167" s="141"/>
      <c r="L167" s="141"/>
      <c r="M167" s="143"/>
      <c r="N167" s="244"/>
    </row>
    <row r="168" spans="1:14" s="193" customFormat="1" ht="23.25" customHeight="1" hidden="1">
      <c r="A168" s="136" t="s">
        <v>251</v>
      </c>
      <c r="B168" s="136" t="s">
        <v>252</v>
      </c>
      <c r="C168" s="141">
        <f>C170-C169</f>
        <v>0</v>
      </c>
      <c r="D168" s="141">
        <f>D170-D169</f>
        <v>0</v>
      </c>
      <c r="E168" s="143">
        <f t="shared" si="31"/>
        <v>0</v>
      </c>
      <c r="F168" s="244" t="e">
        <f t="shared" si="35"/>
        <v>#DIV/0!</v>
      </c>
      <c r="G168" s="141">
        <f>G170-G169</f>
        <v>0</v>
      </c>
      <c r="H168" s="141">
        <f>H170-H169</f>
        <v>0</v>
      </c>
      <c r="I168" s="143">
        <f t="shared" si="33"/>
        <v>0</v>
      </c>
      <c r="J168" s="244" t="e">
        <f t="shared" si="36"/>
        <v>#DIV/0!</v>
      </c>
      <c r="K168" s="141"/>
      <c r="L168" s="141"/>
      <c r="M168" s="143"/>
      <c r="N168" s="244"/>
    </row>
    <row r="169" spans="1:14" s="193" customFormat="1" ht="23.25" customHeight="1" hidden="1">
      <c r="A169" s="136"/>
      <c r="B169" s="136" t="s">
        <v>264</v>
      </c>
      <c r="C169" s="141">
        <f>G169+K169</f>
        <v>0</v>
      </c>
      <c r="D169" s="141">
        <f>H169+L169</f>
        <v>0</v>
      </c>
      <c r="E169" s="143">
        <f t="shared" si="31"/>
        <v>0</v>
      </c>
      <c r="F169" s="244" t="e">
        <f t="shared" si="35"/>
        <v>#DIV/0!</v>
      </c>
      <c r="G169" s="142"/>
      <c r="H169" s="142"/>
      <c r="I169" s="143">
        <f t="shared" si="33"/>
        <v>0</v>
      </c>
      <c r="J169" s="244" t="e">
        <f t="shared" si="36"/>
        <v>#DIV/0!</v>
      </c>
      <c r="K169" s="141"/>
      <c r="L169" s="141"/>
      <c r="M169" s="143"/>
      <c r="N169" s="244"/>
    </row>
    <row r="170" spans="1:14" s="193" customFormat="1" ht="23.25" customHeight="1" hidden="1">
      <c r="A170" s="136"/>
      <c r="B170" s="136" t="s">
        <v>265</v>
      </c>
      <c r="C170" s="141">
        <f>G170+K170</f>
        <v>0</v>
      </c>
      <c r="D170" s="141">
        <f>H170+L170</f>
        <v>0</v>
      </c>
      <c r="E170" s="143">
        <f t="shared" si="31"/>
        <v>0</v>
      </c>
      <c r="F170" s="244" t="e">
        <f t="shared" si="35"/>
        <v>#DIV/0!</v>
      </c>
      <c r="G170" s="142"/>
      <c r="H170" s="142"/>
      <c r="I170" s="143">
        <f t="shared" si="33"/>
        <v>0</v>
      </c>
      <c r="J170" s="244" t="e">
        <f t="shared" si="36"/>
        <v>#DIV/0!</v>
      </c>
      <c r="K170" s="141"/>
      <c r="L170" s="141"/>
      <c r="M170" s="143"/>
      <c r="N170" s="244"/>
    </row>
    <row r="171" spans="1:14" s="193" customFormat="1" ht="23.25" customHeight="1" hidden="1">
      <c r="A171" s="136" t="s">
        <v>247</v>
      </c>
      <c r="B171" s="136" t="s">
        <v>248</v>
      </c>
      <c r="C171" s="141">
        <f>C173-C172</f>
        <v>0</v>
      </c>
      <c r="D171" s="141">
        <f>D173-D172</f>
        <v>0</v>
      </c>
      <c r="E171" s="143">
        <f t="shared" si="31"/>
        <v>0</v>
      </c>
      <c r="F171" s="244" t="e">
        <f t="shared" si="35"/>
        <v>#DIV/0!</v>
      </c>
      <c r="G171" s="141">
        <f>G173-G172</f>
        <v>0</v>
      </c>
      <c r="H171" s="141">
        <f>H173-H172</f>
        <v>0</v>
      </c>
      <c r="I171" s="143">
        <f t="shared" si="33"/>
        <v>0</v>
      </c>
      <c r="J171" s="244" t="e">
        <f t="shared" si="36"/>
        <v>#DIV/0!</v>
      </c>
      <c r="K171" s="141"/>
      <c r="L171" s="141"/>
      <c r="M171" s="143"/>
      <c r="N171" s="244"/>
    </row>
    <row r="172" spans="1:14" s="193" customFormat="1" ht="23.25" customHeight="1" hidden="1">
      <c r="A172" s="136"/>
      <c r="B172" s="136" t="s">
        <v>264</v>
      </c>
      <c r="C172" s="141">
        <f>G172+K172</f>
        <v>0</v>
      </c>
      <c r="D172" s="141">
        <f>H172+L172</f>
        <v>0</v>
      </c>
      <c r="E172" s="143">
        <f t="shared" si="31"/>
        <v>0</v>
      </c>
      <c r="F172" s="244" t="e">
        <f t="shared" si="35"/>
        <v>#DIV/0!</v>
      </c>
      <c r="G172" s="142"/>
      <c r="H172" s="142"/>
      <c r="I172" s="143">
        <f t="shared" si="33"/>
        <v>0</v>
      </c>
      <c r="J172" s="244" t="e">
        <f t="shared" si="36"/>
        <v>#DIV/0!</v>
      </c>
      <c r="K172" s="141"/>
      <c r="L172" s="141"/>
      <c r="M172" s="143"/>
      <c r="N172" s="244"/>
    </row>
    <row r="173" spans="1:14" s="193" customFormat="1" ht="23.25" customHeight="1" hidden="1">
      <c r="A173" s="136"/>
      <c r="B173" s="136" t="s">
        <v>265</v>
      </c>
      <c r="C173" s="141">
        <f>G173+K173</f>
        <v>0</v>
      </c>
      <c r="D173" s="141">
        <f>H173+L173</f>
        <v>0</v>
      </c>
      <c r="E173" s="143">
        <f t="shared" si="31"/>
        <v>0</v>
      </c>
      <c r="F173" s="244" t="e">
        <f t="shared" si="35"/>
        <v>#DIV/0!</v>
      </c>
      <c r="G173" s="142"/>
      <c r="H173" s="142"/>
      <c r="I173" s="143">
        <f t="shared" si="33"/>
        <v>0</v>
      </c>
      <c r="J173" s="244" t="e">
        <f t="shared" si="36"/>
        <v>#DIV/0!</v>
      </c>
      <c r="K173" s="141"/>
      <c r="L173" s="141"/>
      <c r="M173" s="143"/>
      <c r="N173" s="244"/>
    </row>
    <row r="174" spans="1:14" s="193" customFormat="1" ht="23.25" customHeight="1" hidden="1">
      <c r="A174" s="136" t="s">
        <v>394</v>
      </c>
      <c r="B174" s="136" t="s">
        <v>395</v>
      </c>
      <c r="C174" s="141">
        <f>C176-C175</f>
        <v>0</v>
      </c>
      <c r="D174" s="141">
        <f>D176-D175</f>
        <v>0</v>
      </c>
      <c r="E174" s="143">
        <f t="shared" si="31"/>
        <v>0</v>
      </c>
      <c r="F174" s="244" t="e">
        <f t="shared" si="35"/>
        <v>#DIV/0!</v>
      </c>
      <c r="G174" s="141">
        <f>G176-G175</f>
        <v>0</v>
      </c>
      <c r="H174" s="141">
        <f>H176-H175</f>
        <v>0</v>
      </c>
      <c r="I174" s="143">
        <f t="shared" si="33"/>
        <v>0</v>
      </c>
      <c r="J174" s="244" t="e">
        <f t="shared" si="36"/>
        <v>#DIV/0!</v>
      </c>
      <c r="K174" s="141"/>
      <c r="L174" s="141"/>
      <c r="M174" s="143"/>
      <c r="N174" s="244"/>
    </row>
    <row r="175" spans="1:14" s="193" customFormat="1" ht="23.25" customHeight="1" hidden="1">
      <c r="A175" s="136"/>
      <c r="B175" s="136" t="s">
        <v>264</v>
      </c>
      <c r="C175" s="141">
        <f>G175+K175</f>
        <v>0</v>
      </c>
      <c r="D175" s="141">
        <f>H175+L175</f>
        <v>0</v>
      </c>
      <c r="E175" s="143">
        <f t="shared" si="31"/>
        <v>0</v>
      </c>
      <c r="F175" s="244" t="e">
        <f t="shared" si="35"/>
        <v>#DIV/0!</v>
      </c>
      <c r="G175" s="142"/>
      <c r="H175" s="142"/>
      <c r="I175" s="143">
        <f t="shared" si="33"/>
        <v>0</v>
      </c>
      <c r="J175" s="244" t="e">
        <f t="shared" si="36"/>
        <v>#DIV/0!</v>
      </c>
      <c r="K175" s="141"/>
      <c r="L175" s="141"/>
      <c r="M175" s="143"/>
      <c r="N175" s="244"/>
    </row>
    <row r="176" spans="1:14" s="193" customFormat="1" ht="23.25" customHeight="1" hidden="1">
      <c r="A176" s="136"/>
      <c r="B176" s="136" t="s">
        <v>265</v>
      </c>
      <c r="C176" s="141">
        <f>G176+K176</f>
        <v>0</v>
      </c>
      <c r="D176" s="141">
        <f>H176+L176</f>
        <v>0</v>
      </c>
      <c r="E176" s="143">
        <f t="shared" si="31"/>
        <v>0</v>
      </c>
      <c r="F176" s="244" t="e">
        <f t="shared" si="35"/>
        <v>#DIV/0!</v>
      </c>
      <c r="G176" s="142"/>
      <c r="H176" s="142"/>
      <c r="I176" s="143">
        <f t="shared" si="33"/>
        <v>0</v>
      </c>
      <c r="J176" s="244" t="e">
        <f t="shared" si="36"/>
        <v>#DIV/0!</v>
      </c>
      <c r="K176" s="141"/>
      <c r="L176" s="141"/>
      <c r="M176" s="143"/>
      <c r="N176" s="244"/>
    </row>
    <row r="177" spans="1:14" s="193" customFormat="1" ht="23.25" customHeight="1" hidden="1">
      <c r="A177" s="136" t="s">
        <v>396</v>
      </c>
      <c r="B177" s="136" t="s">
        <v>397</v>
      </c>
      <c r="C177" s="141">
        <f>C179-C178</f>
        <v>0</v>
      </c>
      <c r="D177" s="141">
        <f>D179-D178</f>
        <v>0</v>
      </c>
      <c r="E177" s="143">
        <f t="shared" si="31"/>
        <v>0</v>
      </c>
      <c r="F177" s="244" t="e">
        <f t="shared" si="35"/>
        <v>#DIV/0!</v>
      </c>
      <c r="G177" s="141">
        <f>G179-G178</f>
        <v>0</v>
      </c>
      <c r="H177" s="141">
        <f>H179-H178</f>
        <v>0</v>
      </c>
      <c r="I177" s="143">
        <f t="shared" si="33"/>
        <v>0</v>
      </c>
      <c r="J177" s="244" t="e">
        <f t="shared" si="36"/>
        <v>#DIV/0!</v>
      </c>
      <c r="K177" s="141"/>
      <c r="L177" s="141"/>
      <c r="M177" s="143"/>
      <c r="N177" s="244"/>
    </row>
    <row r="178" spans="1:14" s="193" customFormat="1" ht="23.25" customHeight="1" hidden="1">
      <c r="A178" s="136"/>
      <c r="B178" s="136" t="s">
        <v>264</v>
      </c>
      <c r="C178" s="141">
        <f>G178+K178</f>
        <v>0</v>
      </c>
      <c r="D178" s="141">
        <f>H178+L178</f>
        <v>0</v>
      </c>
      <c r="E178" s="143">
        <f t="shared" si="31"/>
        <v>0</v>
      </c>
      <c r="F178" s="244" t="e">
        <f t="shared" si="35"/>
        <v>#DIV/0!</v>
      </c>
      <c r="G178" s="142"/>
      <c r="H178" s="142"/>
      <c r="I178" s="143">
        <f t="shared" si="33"/>
        <v>0</v>
      </c>
      <c r="J178" s="244" t="e">
        <f t="shared" si="36"/>
        <v>#DIV/0!</v>
      </c>
      <c r="K178" s="141"/>
      <c r="L178" s="141"/>
      <c r="M178" s="143"/>
      <c r="N178" s="244"/>
    </row>
    <row r="179" spans="1:14" s="193" customFormat="1" ht="23.25" customHeight="1" hidden="1">
      <c r="A179" s="136"/>
      <c r="B179" s="136" t="s">
        <v>265</v>
      </c>
      <c r="C179" s="141">
        <f>G179+K179</f>
        <v>0</v>
      </c>
      <c r="D179" s="141">
        <f>H179+L179</f>
        <v>0</v>
      </c>
      <c r="E179" s="143">
        <f t="shared" si="31"/>
        <v>0</v>
      </c>
      <c r="F179" s="244" t="e">
        <f t="shared" si="35"/>
        <v>#DIV/0!</v>
      </c>
      <c r="G179" s="142"/>
      <c r="H179" s="142"/>
      <c r="I179" s="143">
        <f t="shared" si="33"/>
        <v>0</v>
      </c>
      <c r="J179" s="244" t="e">
        <f t="shared" si="36"/>
        <v>#DIV/0!</v>
      </c>
      <c r="K179" s="141"/>
      <c r="L179" s="141"/>
      <c r="M179" s="143"/>
      <c r="N179" s="244"/>
    </row>
    <row r="180" spans="1:14" s="193" customFormat="1" ht="23.25" customHeight="1" hidden="1">
      <c r="A180" s="136" t="s">
        <v>398</v>
      </c>
      <c r="B180" s="136" t="s">
        <v>399</v>
      </c>
      <c r="C180" s="141">
        <f>C182-C181</f>
        <v>0</v>
      </c>
      <c r="D180" s="141">
        <f>D182-D181</f>
        <v>0</v>
      </c>
      <c r="E180" s="143">
        <f t="shared" si="31"/>
        <v>0</v>
      </c>
      <c r="F180" s="244" t="e">
        <f t="shared" si="35"/>
        <v>#DIV/0!</v>
      </c>
      <c r="G180" s="141">
        <f>G182-G181</f>
        <v>0</v>
      </c>
      <c r="H180" s="141">
        <f>H182-H181</f>
        <v>0</v>
      </c>
      <c r="I180" s="143">
        <f t="shared" si="33"/>
        <v>0</v>
      </c>
      <c r="J180" s="244" t="e">
        <f t="shared" si="36"/>
        <v>#DIV/0!</v>
      </c>
      <c r="K180" s="141"/>
      <c r="L180" s="141"/>
      <c r="M180" s="143"/>
      <c r="N180" s="244"/>
    </row>
    <row r="181" spans="1:14" s="193" customFormat="1" ht="23.25" customHeight="1" hidden="1">
      <c r="A181" s="136"/>
      <c r="B181" s="136" t="s">
        <v>264</v>
      </c>
      <c r="C181" s="141">
        <f>G181+K181</f>
        <v>0</v>
      </c>
      <c r="D181" s="141">
        <f>H181+L181</f>
        <v>0</v>
      </c>
      <c r="E181" s="143">
        <f t="shared" si="31"/>
        <v>0</v>
      </c>
      <c r="F181" s="244" t="e">
        <f t="shared" si="35"/>
        <v>#DIV/0!</v>
      </c>
      <c r="G181" s="142"/>
      <c r="H181" s="142"/>
      <c r="I181" s="143">
        <f t="shared" si="33"/>
        <v>0</v>
      </c>
      <c r="J181" s="244" t="e">
        <f t="shared" si="36"/>
        <v>#DIV/0!</v>
      </c>
      <c r="K181" s="141"/>
      <c r="L181" s="141"/>
      <c r="M181" s="143"/>
      <c r="N181" s="244"/>
    </row>
    <row r="182" spans="1:14" s="193" customFormat="1" ht="23.25" customHeight="1" hidden="1">
      <c r="A182" s="136"/>
      <c r="B182" s="136" t="s">
        <v>265</v>
      </c>
      <c r="C182" s="141">
        <f>G182+K182</f>
        <v>0</v>
      </c>
      <c r="D182" s="141">
        <f>H182+L182</f>
        <v>0</v>
      </c>
      <c r="E182" s="143">
        <f t="shared" si="31"/>
        <v>0</v>
      </c>
      <c r="F182" s="244" t="e">
        <f t="shared" si="35"/>
        <v>#DIV/0!</v>
      </c>
      <c r="G182" s="142"/>
      <c r="H182" s="142"/>
      <c r="I182" s="143">
        <f t="shared" si="33"/>
        <v>0</v>
      </c>
      <c r="J182" s="244" t="e">
        <f t="shared" si="36"/>
        <v>#DIV/0!</v>
      </c>
      <c r="K182" s="141"/>
      <c r="L182" s="141"/>
      <c r="M182" s="143"/>
      <c r="N182" s="244"/>
    </row>
    <row r="183" spans="1:14" s="193" customFormat="1" ht="23.25" customHeight="1" hidden="1">
      <c r="A183" s="136" t="s">
        <v>249</v>
      </c>
      <c r="B183" s="136" t="s">
        <v>250</v>
      </c>
      <c r="C183" s="141">
        <f>C185-C184</f>
        <v>0</v>
      </c>
      <c r="D183" s="141">
        <f>D185-D184</f>
        <v>0</v>
      </c>
      <c r="E183" s="143">
        <f t="shared" si="31"/>
        <v>0</v>
      </c>
      <c r="F183" s="244" t="e">
        <f t="shared" si="35"/>
        <v>#DIV/0!</v>
      </c>
      <c r="G183" s="141">
        <f>G185-G184</f>
        <v>0</v>
      </c>
      <c r="H183" s="141">
        <f>H185-H184</f>
        <v>0</v>
      </c>
      <c r="I183" s="143">
        <f t="shared" si="33"/>
        <v>0</v>
      </c>
      <c r="J183" s="244" t="e">
        <f t="shared" si="36"/>
        <v>#DIV/0!</v>
      </c>
      <c r="K183" s="141"/>
      <c r="L183" s="141"/>
      <c r="M183" s="143"/>
      <c r="N183" s="244"/>
    </row>
    <row r="184" spans="1:14" s="193" customFormat="1" ht="23.25" customHeight="1" hidden="1">
      <c r="A184" s="136"/>
      <c r="B184" s="136" t="s">
        <v>264</v>
      </c>
      <c r="C184" s="141">
        <f>G184+K184</f>
        <v>0</v>
      </c>
      <c r="D184" s="141">
        <f>H184+L184</f>
        <v>0</v>
      </c>
      <c r="E184" s="143">
        <f t="shared" si="31"/>
        <v>0</v>
      </c>
      <c r="F184" s="244" t="e">
        <f t="shared" si="35"/>
        <v>#DIV/0!</v>
      </c>
      <c r="G184" s="142"/>
      <c r="H184" s="142"/>
      <c r="I184" s="143">
        <f t="shared" si="33"/>
        <v>0</v>
      </c>
      <c r="J184" s="244" t="e">
        <f t="shared" si="36"/>
        <v>#DIV/0!</v>
      </c>
      <c r="K184" s="141"/>
      <c r="L184" s="141"/>
      <c r="M184" s="143"/>
      <c r="N184" s="244"/>
    </row>
    <row r="185" spans="1:14" s="193" customFormat="1" ht="23.25" customHeight="1" hidden="1">
      <c r="A185" s="136"/>
      <c r="B185" s="136" t="s">
        <v>265</v>
      </c>
      <c r="C185" s="141">
        <f>G185+K185</f>
        <v>0</v>
      </c>
      <c r="D185" s="141">
        <f>H185+L185</f>
        <v>0</v>
      </c>
      <c r="E185" s="143">
        <f t="shared" si="31"/>
        <v>0</v>
      </c>
      <c r="F185" s="244" t="e">
        <f t="shared" si="35"/>
        <v>#DIV/0!</v>
      </c>
      <c r="G185" s="142"/>
      <c r="H185" s="142"/>
      <c r="I185" s="143">
        <f t="shared" si="33"/>
        <v>0</v>
      </c>
      <c r="J185" s="244" t="e">
        <f t="shared" si="36"/>
        <v>#DIV/0!</v>
      </c>
      <c r="K185" s="141"/>
      <c r="L185" s="141"/>
      <c r="M185" s="143"/>
      <c r="N185" s="244"/>
    </row>
    <row r="186" spans="1:14" s="192" customFormat="1" ht="23.25" customHeight="1">
      <c r="A186" s="135"/>
      <c r="B186" s="135" t="s">
        <v>259</v>
      </c>
      <c r="C186" s="139">
        <f>C188-C187</f>
        <v>12601.2</v>
      </c>
      <c r="D186" s="139">
        <f>D188-D187</f>
        <v>7481</v>
      </c>
      <c r="E186" s="138">
        <f t="shared" si="31"/>
        <v>-5120.200000000001</v>
      </c>
      <c r="F186" s="146">
        <f t="shared" si="35"/>
        <v>59.367361838555055</v>
      </c>
      <c r="G186" s="139">
        <f>G188-G187</f>
        <v>12601.2</v>
      </c>
      <c r="H186" s="139">
        <f>H188-H187</f>
        <v>7481</v>
      </c>
      <c r="I186" s="138">
        <f t="shared" si="33"/>
        <v>-5120.200000000001</v>
      </c>
      <c r="J186" s="146">
        <f t="shared" si="36"/>
        <v>59.367361838555055</v>
      </c>
      <c r="K186" s="139"/>
      <c r="L186" s="139"/>
      <c r="M186" s="138"/>
      <c r="N186" s="146"/>
    </row>
    <row r="187" spans="1:14" s="192" customFormat="1" ht="23.25" customHeight="1" hidden="1">
      <c r="A187" s="135"/>
      <c r="B187" s="135" t="s">
        <v>264</v>
      </c>
      <c r="C187" s="139">
        <f>G187+K187</f>
        <v>0</v>
      </c>
      <c r="D187" s="139">
        <f>H187+L187</f>
        <v>0</v>
      </c>
      <c r="E187" s="138">
        <f t="shared" si="31"/>
        <v>0</v>
      </c>
      <c r="F187" s="146" t="e">
        <f t="shared" si="35"/>
        <v>#DIV/0!</v>
      </c>
      <c r="G187" s="140"/>
      <c r="H187" s="140"/>
      <c r="I187" s="138">
        <f t="shared" si="33"/>
        <v>0</v>
      </c>
      <c r="J187" s="146" t="e">
        <f t="shared" si="36"/>
        <v>#DIV/0!</v>
      </c>
      <c r="K187" s="139"/>
      <c r="L187" s="139"/>
      <c r="M187" s="138"/>
      <c r="N187" s="146"/>
    </row>
    <row r="188" spans="1:14" s="192" customFormat="1" ht="23.25" customHeight="1">
      <c r="A188" s="135"/>
      <c r="B188" s="135" t="s">
        <v>265</v>
      </c>
      <c r="C188" s="139">
        <f>G188+K188</f>
        <v>12601.2</v>
      </c>
      <c r="D188" s="139">
        <f>H188+L188</f>
        <v>7481</v>
      </c>
      <c r="E188" s="138">
        <f t="shared" si="31"/>
        <v>-5120.200000000001</v>
      </c>
      <c r="F188" s="146">
        <f t="shared" si="35"/>
        <v>59.367361838555055</v>
      </c>
      <c r="G188" s="140">
        <v>12601.2</v>
      </c>
      <c r="H188" s="140">
        <v>7481</v>
      </c>
      <c r="I188" s="138">
        <f t="shared" si="33"/>
        <v>-5120.200000000001</v>
      </c>
      <c r="J188" s="146">
        <f t="shared" si="36"/>
        <v>59.367361838555055</v>
      </c>
      <c r="K188" s="139"/>
      <c r="L188" s="139"/>
      <c r="M188" s="138"/>
      <c r="N188" s="146"/>
    </row>
    <row r="189" spans="1:14" s="193" customFormat="1" ht="18" customHeight="1">
      <c r="A189" s="194"/>
      <c r="B189" s="136"/>
      <c r="C189" s="141"/>
      <c r="D189" s="142"/>
      <c r="E189" s="138"/>
      <c r="F189" s="146"/>
      <c r="G189" s="142"/>
      <c r="H189" s="142"/>
      <c r="I189" s="138"/>
      <c r="J189" s="146"/>
      <c r="K189" s="141"/>
      <c r="L189" s="141"/>
      <c r="M189" s="138"/>
      <c r="N189" s="146"/>
    </row>
    <row r="190" spans="1:14" s="193" customFormat="1" ht="23.25" customHeight="1">
      <c r="A190" s="194"/>
      <c r="B190" s="130" t="s">
        <v>5</v>
      </c>
      <c r="C190" s="139">
        <f>C192-C191</f>
        <v>1735473.8</v>
      </c>
      <c r="D190" s="139">
        <f>D192-D191</f>
        <v>1619526.5</v>
      </c>
      <c r="E190" s="138">
        <f t="shared" si="31"/>
        <v>-115947.30000000005</v>
      </c>
      <c r="F190" s="146">
        <f>D190/C190*100</f>
        <v>93.31898297744397</v>
      </c>
      <c r="G190" s="139">
        <f>G192-G191</f>
        <v>805287.4</v>
      </c>
      <c r="H190" s="139">
        <f>H192-H191</f>
        <v>784200.7</v>
      </c>
      <c r="I190" s="138">
        <f t="shared" si="33"/>
        <v>-21086.70000000007</v>
      </c>
      <c r="J190" s="146">
        <f>H190/G190*100</f>
        <v>97.38146902584094</v>
      </c>
      <c r="K190" s="139">
        <f>K192-K191</f>
        <v>930186.4</v>
      </c>
      <c r="L190" s="139">
        <f>L192-L191</f>
        <v>835325.8</v>
      </c>
      <c r="M190" s="138">
        <f aca="true" t="shared" si="37" ref="M190:M228">L190-K190</f>
        <v>-94860.59999999998</v>
      </c>
      <c r="N190" s="146">
        <f>L190/K190*100</f>
        <v>89.80197947422151</v>
      </c>
    </row>
    <row r="191" spans="1:14" s="192" customFormat="1" ht="23.25" customHeight="1">
      <c r="A191" s="134"/>
      <c r="B191" s="135" t="s">
        <v>264</v>
      </c>
      <c r="C191" s="139">
        <f>C194+C224</f>
        <v>18704</v>
      </c>
      <c r="D191" s="139">
        <f>D194+D224</f>
        <v>14798.1</v>
      </c>
      <c r="E191" s="138">
        <f aca="true" t="shared" si="38" ref="E191:E225">D191-C191</f>
        <v>-3905.8999999999996</v>
      </c>
      <c r="F191" s="146">
        <f aca="true" t="shared" si="39" ref="F191:F225">D191/C191*100</f>
        <v>79.11730111206158</v>
      </c>
      <c r="G191" s="139"/>
      <c r="H191" s="139"/>
      <c r="I191" s="138"/>
      <c r="J191" s="146"/>
      <c r="K191" s="139">
        <f>K194+K224</f>
        <v>18704</v>
      </c>
      <c r="L191" s="139">
        <f>L194+L224</f>
        <v>14798.1</v>
      </c>
      <c r="M191" s="138">
        <f t="shared" si="37"/>
        <v>-3905.8999999999996</v>
      </c>
      <c r="N191" s="146">
        <f>L191/K191*100</f>
        <v>79.11730111206158</v>
      </c>
    </row>
    <row r="192" spans="1:14" s="192" customFormat="1" ht="23.25" customHeight="1">
      <c r="A192" s="135"/>
      <c r="B192" s="135" t="s">
        <v>265</v>
      </c>
      <c r="C192" s="139">
        <f>C195+C225</f>
        <v>1754177.8</v>
      </c>
      <c r="D192" s="139">
        <f>D195+D225</f>
        <v>1634324.6</v>
      </c>
      <c r="E192" s="138">
        <f t="shared" si="38"/>
        <v>-119853.19999999995</v>
      </c>
      <c r="F192" s="146">
        <f t="shared" si="39"/>
        <v>93.16755690329681</v>
      </c>
      <c r="G192" s="139">
        <f>G195+G225</f>
        <v>805287.4</v>
      </c>
      <c r="H192" s="139">
        <f>H195+H225</f>
        <v>784200.7</v>
      </c>
      <c r="I192" s="138">
        <f aca="true" t="shared" si="40" ref="I192:I207">H192-G192</f>
        <v>-21086.70000000007</v>
      </c>
      <c r="J192" s="146">
        <f aca="true" t="shared" si="41" ref="J192:J207">H192/G192*100</f>
        <v>97.38146902584094</v>
      </c>
      <c r="K192" s="139">
        <f>K195+K225</f>
        <v>948890.4</v>
      </c>
      <c r="L192" s="139">
        <f>L195+L225</f>
        <v>850123.9</v>
      </c>
      <c r="M192" s="138">
        <f t="shared" si="37"/>
        <v>-98766.5</v>
      </c>
      <c r="N192" s="146">
        <f aca="true" t="shared" si="42" ref="N192:N225">L192/K192*100</f>
        <v>89.59136903482215</v>
      </c>
    </row>
    <row r="193" spans="1:14" s="192" customFormat="1" ht="23.25" customHeight="1">
      <c r="A193" s="135"/>
      <c r="B193" s="135" t="s">
        <v>258</v>
      </c>
      <c r="C193" s="139">
        <f>C195-C194</f>
        <v>1731467</v>
      </c>
      <c r="D193" s="139">
        <f>D195-D194</f>
        <v>1614274</v>
      </c>
      <c r="E193" s="138">
        <f t="shared" si="38"/>
        <v>-117193</v>
      </c>
      <c r="F193" s="146">
        <f t="shared" si="39"/>
        <v>93.23157761597535</v>
      </c>
      <c r="G193" s="139">
        <f>G195-G194</f>
        <v>805287.4</v>
      </c>
      <c r="H193" s="139">
        <f>H195-H194</f>
        <v>784200.7</v>
      </c>
      <c r="I193" s="138">
        <f t="shared" si="40"/>
        <v>-21086.70000000007</v>
      </c>
      <c r="J193" s="146">
        <f t="shared" si="41"/>
        <v>97.38146902584094</v>
      </c>
      <c r="K193" s="139">
        <f>K195-K194</f>
        <v>926179.6</v>
      </c>
      <c r="L193" s="139">
        <f>L195-L194</f>
        <v>830073.3</v>
      </c>
      <c r="M193" s="138">
        <f t="shared" si="37"/>
        <v>-96106.29999999993</v>
      </c>
      <c r="N193" s="146">
        <f t="shared" si="42"/>
        <v>89.62336246663175</v>
      </c>
    </row>
    <row r="194" spans="1:14" s="192" customFormat="1" ht="23.25" customHeight="1">
      <c r="A194" s="135"/>
      <c r="B194" s="135" t="s">
        <v>264</v>
      </c>
      <c r="C194" s="139">
        <f>C197+C200+C203+C206+C209+C212+C215+C218+C221</f>
        <v>18704</v>
      </c>
      <c r="D194" s="139">
        <f>D197+D200+D203+D206+D209+D212+D215+D218+D221</f>
        <v>14798.1</v>
      </c>
      <c r="E194" s="138">
        <f t="shared" si="38"/>
        <v>-3905.8999999999996</v>
      </c>
      <c r="F194" s="146">
        <f t="shared" si="39"/>
        <v>79.11730111206158</v>
      </c>
      <c r="G194" s="139"/>
      <c r="H194" s="139"/>
      <c r="I194" s="138"/>
      <c r="J194" s="146"/>
      <c r="K194" s="139">
        <f>K197+K200+K203+K206+K209+K212+K215+K218+K221</f>
        <v>18704</v>
      </c>
      <c r="L194" s="139">
        <f>L197+L200+L203+L206+L209+L212+L215+L218+L221</f>
        <v>14798.1</v>
      </c>
      <c r="M194" s="138">
        <f t="shared" si="37"/>
        <v>-3905.8999999999996</v>
      </c>
      <c r="N194" s="146">
        <f t="shared" si="42"/>
        <v>79.11730111206158</v>
      </c>
    </row>
    <row r="195" spans="1:14" s="192" customFormat="1" ht="23.25" customHeight="1">
      <c r="A195" s="135"/>
      <c r="B195" s="135" t="s">
        <v>265</v>
      </c>
      <c r="C195" s="139">
        <f>C198+C201+C204+C207+C210+C213+C216+C219+C222</f>
        <v>1750171</v>
      </c>
      <c r="D195" s="139">
        <f>D198+D201+D204+D207+D210+D213+D216+D219+D222</f>
        <v>1629072.1</v>
      </c>
      <c r="E195" s="138">
        <f t="shared" si="38"/>
        <v>-121098.8999999999</v>
      </c>
      <c r="F195" s="146">
        <f t="shared" si="39"/>
        <v>93.0807389677923</v>
      </c>
      <c r="G195" s="139">
        <f>G198+G201+G204+G207+G210+G213+G216+G219+G222</f>
        <v>805287.4</v>
      </c>
      <c r="H195" s="139">
        <f>H198+H201+H204+H207+H210+H213+H216+H219+H222</f>
        <v>784200.7</v>
      </c>
      <c r="I195" s="138">
        <f t="shared" si="40"/>
        <v>-21086.70000000007</v>
      </c>
      <c r="J195" s="146">
        <f t="shared" si="41"/>
        <v>97.38146902584094</v>
      </c>
      <c r="K195" s="139">
        <f>K198+K201+K204+K207+K210+K213+K216+K219+K222</f>
        <v>944883.6</v>
      </c>
      <c r="L195" s="139">
        <f>L198+L201+L204+L207+L210+L213+L216+L219+L222</f>
        <v>844871.4</v>
      </c>
      <c r="M195" s="138">
        <f t="shared" si="37"/>
        <v>-100012.19999999995</v>
      </c>
      <c r="N195" s="146">
        <f t="shared" si="42"/>
        <v>89.41539465813567</v>
      </c>
    </row>
    <row r="196" spans="1:14" s="193" customFormat="1" ht="23.25" customHeight="1">
      <c r="A196" s="136" t="s">
        <v>241</v>
      </c>
      <c r="B196" s="136" t="s">
        <v>242</v>
      </c>
      <c r="C196" s="141">
        <f>C198-C197</f>
        <v>1715305.5</v>
      </c>
      <c r="D196" s="141">
        <f>D198-D197</f>
        <v>1597858.8</v>
      </c>
      <c r="E196" s="143">
        <f t="shared" si="38"/>
        <v>-117446.69999999995</v>
      </c>
      <c r="F196" s="244">
        <f t="shared" si="39"/>
        <v>93.15301559984505</v>
      </c>
      <c r="G196" s="141">
        <f>G198-G197</f>
        <v>805287.4</v>
      </c>
      <c r="H196" s="141">
        <f>H198-H197</f>
        <v>784200.7</v>
      </c>
      <c r="I196" s="143">
        <f t="shared" si="40"/>
        <v>-21086.70000000007</v>
      </c>
      <c r="J196" s="244">
        <f t="shared" si="41"/>
        <v>97.38146902584094</v>
      </c>
      <c r="K196" s="141">
        <f>K198-K197</f>
        <v>910018.1</v>
      </c>
      <c r="L196" s="141">
        <f>L198-L197</f>
        <v>813658.1</v>
      </c>
      <c r="M196" s="143">
        <f t="shared" si="37"/>
        <v>-96360</v>
      </c>
      <c r="N196" s="244">
        <f t="shared" si="42"/>
        <v>89.41119962339211</v>
      </c>
    </row>
    <row r="197" spans="1:14" s="193" customFormat="1" ht="23.25" customHeight="1">
      <c r="A197" s="136"/>
      <c r="B197" s="136" t="s">
        <v>264</v>
      </c>
      <c r="C197" s="141">
        <f>G197+K197</f>
        <v>500</v>
      </c>
      <c r="D197" s="141">
        <f>H197+L197</f>
        <v>1882.3</v>
      </c>
      <c r="E197" s="143">
        <f t="shared" si="38"/>
        <v>1382.3</v>
      </c>
      <c r="F197" s="244">
        <f t="shared" si="39"/>
        <v>376.46</v>
      </c>
      <c r="G197" s="142"/>
      <c r="H197" s="142"/>
      <c r="I197" s="143"/>
      <c r="J197" s="244"/>
      <c r="K197" s="141">
        <v>500</v>
      </c>
      <c r="L197" s="141">
        <v>1882.3</v>
      </c>
      <c r="M197" s="143">
        <f t="shared" si="37"/>
        <v>1382.3</v>
      </c>
      <c r="N197" s="244">
        <f t="shared" si="42"/>
        <v>376.46</v>
      </c>
    </row>
    <row r="198" spans="1:14" s="193" customFormat="1" ht="23.25" customHeight="1">
      <c r="A198" s="136"/>
      <c r="B198" s="136" t="s">
        <v>265</v>
      </c>
      <c r="C198" s="141">
        <f>G198+K198</f>
        <v>1715805.5</v>
      </c>
      <c r="D198" s="141">
        <f>H198+L198</f>
        <v>1599741.1</v>
      </c>
      <c r="E198" s="143">
        <f t="shared" si="38"/>
        <v>-116064.3999999999</v>
      </c>
      <c r="F198" s="244">
        <f t="shared" si="39"/>
        <v>93.23557361251028</v>
      </c>
      <c r="G198" s="142">
        <v>805287.4</v>
      </c>
      <c r="H198" s="142">
        <v>784200.7</v>
      </c>
      <c r="I198" s="143">
        <f t="shared" si="40"/>
        <v>-21086.70000000007</v>
      </c>
      <c r="J198" s="244">
        <f t="shared" si="41"/>
        <v>97.38146902584094</v>
      </c>
      <c r="K198" s="141">
        <v>910518.1</v>
      </c>
      <c r="L198" s="141">
        <v>815540.4</v>
      </c>
      <c r="M198" s="143">
        <f t="shared" si="37"/>
        <v>-94977.69999999995</v>
      </c>
      <c r="N198" s="244">
        <f t="shared" si="42"/>
        <v>89.56882899966514</v>
      </c>
    </row>
    <row r="199" spans="1:14" s="193" customFormat="1" ht="23.25" customHeight="1">
      <c r="A199" s="136" t="s">
        <v>243</v>
      </c>
      <c r="B199" s="136" t="s">
        <v>244</v>
      </c>
      <c r="C199" s="141">
        <f>C201-C200</f>
        <v>32566.4</v>
      </c>
      <c r="D199" s="141">
        <f>D201-D200</f>
        <v>27516.1</v>
      </c>
      <c r="E199" s="143">
        <f t="shared" si="38"/>
        <v>-5050.300000000003</v>
      </c>
      <c r="F199" s="244">
        <f t="shared" si="39"/>
        <v>84.4922988110445</v>
      </c>
      <c r="G199" s="141"/>
      <c r="H199" s="141"/>
      <c r="I199" s="143"/>
      <c r="J199" s="244"/>
      <c r="K199" s="141">
        <f>K201-K200</f>
        <v>32566.4</v>
      </c>
      <c r="L199" s="141">
        <f>L201-L200</f>
        <v>27516.1</v>
      </c>
      <c r="M199" s="143">
        <f t="shared" si="37"/>
        <v>-5050.300000000003</v>
      </c>
      <c r="N199" s="244">
        <f t="shared" si="42"/>
        <v>84.4922988110445</v>
      </c>
    </row>
    <row r="200" spans="1:14" s="193" customFormat="1" ht="23.25" customHeight="1">
      <c r="A200" s="136"/>
      <c r="B200" s="136" t="s">
        <v>264</v>
      </c>
      <c r="C200" s="141">
        <f>G200+K200</f>
        <v>250</v>
      </c>
      <c r="D200" s="141">
        <f>H200+L200</f>
        <v>0</v>
      </c>
      <c r="E200" s="143">
        <f t="shared" si="38"/>
        <v>-250</v>
      </c>
      <c r="F200" s="244">
        <f t="shared" si="39"/>
        <v>0</v>
      </c>
      <c r="G200" s="141"/>
      <c r="H200" s="141"/>
      <c r="I200" s="143"/>
      <c r="J200" s="244"/>
      <c r="K200" s="141">
        <v>250</v>
      </c>
      <c r="L200" s="141"/>
      <c r="M200" s="143">
        <f t="shared" si="37"/>
        <v>-250</v>
      </c>
      <c r="N200" s="244">
        <f t="shared" si="42"/>
        <v>0</v>
      </c>
    </row>
    <row r="201" spans="1:14" s="193" customFormat="1" ht="23.25" customHeight="1">
      <c r="A201" s="136"/>
      <c r="B201" s="136" t="s">
        <v>265</v>
      </c>
      <c r="C201" s="141">
        <f>G201+K201</f>
        <v>32816.4</v>
      </c>
      <c r="D201" s="141">
        <f>H201+L201</f>
        <v>27516.1</v>
      </c>
      <c r="E201" s="143">
        <f t="shared" si="38"/>
        <v>-5300.300000000003</v>
      </c>
      <c r="F201" s="244">
        <f t="shared" si="39"/>
        <v>83.84862446825367</v>
      </c>
      <c r="G201" s="141"/>
      <c r="H201" s="141"/>
      <c r="I201" s="143"/>
      <c r="J201" s="244"/>
      <c r="K201" s="141">
        <v>32816.4</v>
      </c>
      <c r="L201" s="141">
        <v>27516.1</v>
      </c>
      <c r="M201" s="143">
        <f t="shared" si="37"/>
        <v>-5300.300000000003</v>
      </c>
      <c r="N201" s="244">
        <f t="shared" si="42"/>
        <v>83.84862446825367</v>
      </c>
    </row>
    <row r="202" spans="1:14" s="193" customFormat="1" ht="23.25" customHeight="1">
      <c r="A202" s="136" t="s">
        <v>245</v>
      </c>
      <c r="B202" s="136" t="s">
        <v>246</v>
      </c>
      <c r="C202" s="141">
        <f>C204-C203</f>
        <v>1049.1</v>
      </c>
      <c r="D202" s="141">
        <f>D204-D203</f>
        <v>748.3</v>
      </c>
      <c r="E202" s="143">
        <f t="shared" si="38"/>
        <v>-300.79999999999995</v>
      </c>
      <c r="F202" s="244">
        <f t="shared" si="39"/>
        <v>71.32780478505386</v>
      </c>
      <c r="G202" s="141"/>
      <c r="H202" s="141"/>
      <c r="I202" s="143"/>
      <c r="J202" s="244"/>
      <c r="K202" s="141">
        <f>K204-K203</f>
        <v>1049.1</v>
      </c>
      <c r="L202" s="141">
        <f>L204-L203</f>
        <v>748.3</v>
      </c>
      <c r="M202" s="143">
        <f t="shared" si="37"/>
        <v>-300.79999999999995</v>
      </c>
      <c r="N202" s="244">
        <f t="shared" si="42"/>
        <v>71.32780478505386</v>
      </c>
    </row>
    <row r="203" spans="1:14" s="193" customFormat="1" ht="23.25" customHeight="1">
      <c r="A203" s="136"/>
      <c r="B203" s="136" t="s">
        <v>264</v>
      </c>
      <c r="C203" s="141"/>
      <c r="D203" s="141">
        <f>H203+L203</f>
        <v>1.6</v>
      </c>
      <c r="E203" s="143">
        <f t="shared" si="38"/>
        <v>1.6</v>
      </c>
      <c r="F203" s="244"/>
      <c r="G203" s="141"/>
      <c r="H203" s="141"/>
      <c r="I203" s="143"/>
      <c r="J203" s="244"/>
      <c r="K203" s="141"/>
      <c r="L203" s="141">
        <v>1.6</v>
      </c>
      <c r="M203" s="143">
        <f t="shared" si="37"/>
        <v>1.6</v>
      </c>
      <c r="N203" s="244"/>
    </row>
    <row r="204" spans="1:14" s="193" customFormat="1" ht="23.25" customHeight="1">
      <c r="A204" s="136"/>
      <c r="B204" s="136" t="s">
        <v>265</v>
      </c>
      <c r="C204" s="141">
        <f>G204+K204</f>
        <v>1049.1</v>
      </c>
      <c r="D204" s="141">
        <f>H204+L204</f>
        <v>749.9</v>
      </c>
      <c r="E204" s="143">
        <f t="shared" si="38"/>
        <v>-299.19999999999993</v>
      </c>
      <c r="F204" s="244">
        <f t="shared" si="39"/>
        <v>71.4803164617291</v>
      </c>
      <c r="G204" s="141"/>
      <c r="H204" s="141"/>
      <c r="I204" s="143"/>
      <c r="J204" s="244"/>
      <c r="K204" s="141">
        <v>1049.1</v>
      </c>
      <c r="L204" s="141">
        <v>749.9</v>
      </c>
      <c r="M204" s="143">
        <f t="shared" si="37"/>
        <v>-299.19999999999993</v>
      </c>
      <c r="N204" s="244">
        <f t="shared" si="42"/>
        <v>71.4803164617291</v>
      </c>
    </row>
    <row r="205" spans="1:14" s="193" customFormat="1" ht="23.25" customHeight="1" hidden="1">
      <c r="A205" s="136" t="s">
        <v>251</v>
      </c>
      <c r="B205" s="136" t="s">
        <v>252</v>
      </c>
      <c r="C205" s="141">
        <f>C207-C206</f>
        <v>0</v>
      </c>
      <c r="D205" s="141">
        <f>D207-D206</f>
        <v>0</v>
      </c>
      <c r="E205" s="143">
        <f t="shared" si="38"/>
        <v>0</v>
      </c>
      <c r="F205" s="244" t="e">
        <f t="shared" si="39"/>
        <v>#DIV/0!</v>
      </c>
      <c r="G205" s="141">
        <f>G207-G206</f>
        <v>0</v>
      </c>
      <c r="H205" s="141">
        <f>H207-H206</f>
        <v>0</v>
      </c>
      <c r="I205" s="143">
        <f t="shared" si="40"/>
        <v>0</v>
      </c>
      <c r="J205" s="244" t="e">
        <f t="shared" si="41"/>
        <v>#DIV/0!</v>
      </c>
      <c r="K205" s="141">
        <f>K207-K206</f>
        <v>0</v>
      </c>
      <c r="L205" s="141">
        <f>L207-L206</f>
        <v>0</v>
      </c>
      <c r="M205" s="143">
        <f t="shared" si="37"/>
        <v>0</v>
      </c>
      <c r="N205" s="244" t="e">
        <f t="shared" si="42"/>
        <v>#DIV/0!</v>
      </c>
    </row>
    <row r="206" spans="1:14" s="193" customFormat="1" ht="23.25" customHeight="1" hidden="1">
      <c r="A206" s="136"/>
      <c r="B206" s="136" t="s">
        <v>264</v>
      </c>
      <c r="C206" s="141">
        <f>G206+K206</f>
        <v>0</v>
      </c>
      <c r="D206" s="141">
        <f>H206+L206</f>
        <v>0</v>
      </c>
      <c r="E206" s="143">
        <f t="shared" si="38"/>
        <v>0</v>
      </c>
      <c r="F206" s="244" t="e">
        <f t="shared" si="39"/>
        <v>#DIV/0!</v>
      </c>
      <c r="G206" s="142"/>
      <c r="H206" s="142"/>
      <c r="I206" s="143">
        <f t="shared" si="40"/>
        <v>0</v>
      </c>
      <c r="J206" s="244" t="e">
        <f t="shared" si="41"/>
        <v>#DIV/0!</v>
      </c>
      <c r="K206" s="141"/>
      <c r="L206" s="141"/>
      <c r="M206" s="143">
        <f t="shared" si="37"/>
        <v>0</v>
      </c>
      <c r="N206" s="244" t="e">
        <f t="shared" si="42"/>
        <v>#DIV/0!</v>
      </c>
    </row>
    <row r="207" spans="1:14" s="193" customFormat="1" ht="23.25" customHeight="1" hidden="1">
      <c r="A207" s="136"/>
      <c r="B207" s="136" t="s">
        <v>265</v>
      </c>
      <c r="C207" s="141">
        <f>G207+K207</f>
        <v>0</v>
      </c>
      <c r="D207" s="141">
        <f>H207+L207</f>
        <v>0</v>
      </c>
      <c r="E207" s="143">
        <f t="shared" si="38"/>
        <v>0</v>
      </c>
      <c r="F207" s="244" t="e">
        <f t="shared" si="39"/>
        <v>#DIV/0!</v>
      </c>
      <c r="G207" s="142"/>
      <c r="H207" s="142"/>
      <c r="I207" s="143">
        <f t="shared" si="40"/>
        <v>0</v>
      </c>
      <c r="J207" s="244" t="e">
        <f t="shared" si="41"/>
        <v>#DIV/0!</v>
      </c>
      <c r="K207" s="141"/>
      <c r="L207" s="141"/>
      <c r="M207" s="143">
        <f t="shared" si="37"/>
        <v>0</v>
      </c>
      <c r="N207" s="244" t="e">
        <f t="shared" si="42"/>
        <v>#DIV/0!</v>
      </c>
    </row>
    <row r="208" spans="1:14" s="193" customFormat="1" ht="23.25" customHeight="1">
      <c r="A208" s="136" t="s">
        <v>247</v>
      </c>
      <c r="B208" s="136" t="s">
        <v>248</v>
      </c>
      <c r="C208" s="141">
        <f>C210-C209</f>
        <v>500</v>
      </c>
      <c r="D208" s="141">
        <f>D210-D209</f>
        <v>1065</v>
      </c>
      <c r="E208" s="143">
        <f t="shared" si="38"/>
        <v>565</v>
      </c>
      <c r="F208" s="244">
        <f t="shared" si="39"/>
        <v>213</v>
      </c>
      <c r="G208" s="141"/>
      <c r="H208" s="141"/>
      <c r="I208" s="143"/>
      <c r="J208" s="244"/>
      <c r="K208" s="141">
        <f>K210-K209</f>
        <v>500</v>
      </c>
      <c r="L208" s="141">
        <f>L210-L209</f>
        <v>1065</v>
      </c>
      <c r="M208" s="143">
        <f t="shared" si="37"/>
        <v>565</v>
      </c>
      <c r="N208" s="244">
        <f t="shared" si="42"/>
        <v>213</v>
      </c>
    </row>
    <row r="209" spans="1:14" s="193" customFormat="1" ht="23.25" customHeight="1" hidden="1">
      <c r="A209" s="136"/>
      <c r="B209" s="136" t="s">
        <v>264</v>
      </c>
      <c r="C209" s="141">
        <f>G209+K209</f>
        <v>0</v>
      </c>
      <c r="D209" s="141">
        <f>H209+L209</f>
        <v>0</v>
      </c>
      <c r="E209" s="143">
        <f t="shared" si="38"/>
        <v>0</v>
      </c>
      <c r="F209" s="244" t="e">
        <f t="shared" si="39"/>
        <v>#DIV/0!</v>
      </c>
      <c r="G209" s="142"/>
      <c r="H209" s="142"/>
      <c r="I209" s="143"/>
      <c r="J209" s="244"/>
      <c r="K209" s="141"/>
      <c r="L209" s="141"/>
      <c r="M209" s="143">
        <f t="shared" si="37"/>
        <v>0</v>
      </c>
      <c r="N209" s="244" t="e">
        <f t="shared" si="42"/>
        <v>#DIV/0!</v>
      </c>
    </row>
    <row r="210" spans="1:14" s="193" customFormat="1" ht="23.25" customHeight="1">
      <c r="A210" s="136"/>
      <c r="B210" s="136" t="s">
        <v>265</v>
      </c>
      <c r="C210" s="141">
        <f>G210+K210</f>
        <v>500</v>
      </c>
      <c r="D210" s="141">
        <f>H210+L210</f>
        <v>1065</v>
      </c>
      <c r="E210" s="143">
        <f t="shared" si="38"/>
        <v>565</v>
      </c>
      <c r="F210" s="244">
        <f t="shared" si="39"/>
        <v>213</v>
      </c>
      <c r="G210" s="142"/>
      <c r="H210" s="142"/>
      <c r="I210" s="143"/>
      <c r="J210" s="244"/>
      <c r="K210" s="141">
        <v>500</v>
      </c>
      <c r="L210" s="141">
        <v>1065</v>
      </c>
      <c r="M210" s="143">
        <f t="shared" si="37"/>
        <v>565</v>
      </c>
      <c r="N210" s="244">
        <f t="shared" si="42"/>
        <v>213</v>
      </c>
    </row>
    <row r="211" spans="1:14" s="193" customFormat="1" ht="23.25" customHeight="1" hidden="1">
      <c r="A211" s="136" t="s">
        <v>394</v>
      </c>
      <c r="B211" s="136" t="s">
        <v>395</v>
      </c>
      <c r="C211" s="141">
        <f>C213-C212</f>
        <v>0</v>
      </c>
      <c r="D211" s="141">
        <f>D213-D212</f>
        <v>0</v>
      </c>
      <c r="E211" s="143">
        <f t="shared" si="38"/>
        <v>0</v>
      </c>
      <c r="F211" s="244" t="e">
        <f t="shared" si="39"/>
        <v>#DIV/0!</v>
      </c>
      <c r="G211" s="141"/>
      <c r="H211" s="141"/>
      <c r="I211" s="143"/>
      <c r="J211" s="244"/>
      <c r="K211" s="141">
        <f>K213-K212</f>
        <v>0</v>
      </c>
      <c r="L211" s="141">
        <f>L213-L212</f>
        <v>0</v>
      </c>
      <c r="M211" s="143">
        <f t="shared" si="37"/>
        <v>0</v>
      </c>
      <c r="N211" s="244" t="e">
        <f t="shared" si="42"/>
        <v>#DIV/0!</v>
      </c>
    </row>
    <row r="212" spans="1:14" s="193" customFormat="1" ht="23.25" customHeight="1" hidden="1">
      <c r="A212" s="136"/>
      <c r="B212" s="136" t="s">
        <v>264</v>
      </c>
      <c r="C212" s="141">
        <f>G212+K212</f>
        <v>0</v>
      </c>
      <c r="D212" s="141">
        <f>H212+L212</f>
        <v>0</v>
      </c>
      <c r="E212" s="143">
        <f t="shared" si="38"/>
        <v>0</v>
      </c>
      <c r="F212" s="244" t="e">
        <f t="shared" si="39"/>
        <v>#DIV/0!</v>
      </c>
      <c r="G212" s="142"/>
      <c r="H212" s="142"/>
      <c r="I212" s="143"/>
      <c r="J212" s="244"/>
      <c r="K212" s="141"/>
      <c r="L212" s="141"/>
      <c r="M212" s="143">
        <f t="shared" si="37"/>
        <v>0</v>
      </c>
      <c r="N212" s="244" t="e">
        <f t="shared" si="42"/>
        <v>#DIV/0!</v>
      </c>
    </row>
    <row r="213" spans="1:14" s="193" customFormat="1" ht="23.25" customHeight="1" hidden="1">
      <c r="A213" s="136"/>
      <c r="B213" s="136" t="s">
        <v>265</v>
      </c>
      <c r="C213" s="141">
        <f>G213+K213</f>
        <v>0</v>
      </c>
      <c r="D213" s="141">
        <f>H213+L213</f>
        <v>0</v>
      </c>
      <c r="E213" s="143">
        <f t="shared" si="38"/>
        <v>0</v>
      </c>
      <c r="F213" s="244" t="e">
        <f t="shared" si="39"/>
        <v>#DIV/0!</v>
      </c>
      <c r="G213" s="142"/>
      <c r="H213" s="142"/>
      <c r="I213" s="143"/>
      <c r="J213" s="244"/>
      <c r="K213" s="141"/>
      <c r="L213" s="141"/>
      <c r="M213" s="143">
        <f t="shared" si="37"/>
        <v>0</v>
      </c>
      <c r="N213" s="244" t="e">
        <f t="shared" si="42"/>
        <v>#DIV/0!</v>
      </c>
    </row>
    <row r="214" spans="1:14" s="193" customFormat="1" ht="23.25" customHeight="1" hidden="1">
      <c r="A214" s="136" t="s">
        <v>396</v>
      </c>
      <c r="B214" s="136" t="s">
        <v>397</v>
      </c>
      <c r="C214" s="141">
        <f>C216-C215</f>
        <v>0</v>
      </c>
      <c r="D214" s="141">
        <f>D216-D215</f>
        <v>0</v>
      </c>
      <c r="E214" s="143">
        <f t="shared" si="38"/>
        <v>0</v>
      </c>
      <c r="F214" s="244" t="e">
        <f t="shared" si="39"/>
        <v>#DIV/0!</v>
      </c>
      <c r="G214" s="141"/>
      <c r="H214" s="141"/>
      <c r="I214" s="143"/>
      <c r="J214" s="244"/>
      <c r="K214" s="141">
        <f>K216-K215</f>
        <v>0</v>
      </c>
      <c r="L214" s="141">
        <f>L216-L215</f>
        <v>0</v>
      </c>
      <c r="M214" s="143">
        <f t="shared" si="37"/>
        <v>0</v>
      </c>
      <c r="N214" s="244" t="e">
        <f t="shared" si="42"/>
        <v>#DIV/0!</v>
      </c>
    </row>
    <row r="215" spans="1:14" s="193" customFormat="1" ht="23.25" customHeight="1" hidden="1">
      <c r="A215" s="136"/>
      <c r="B215" s="136" t="s">
        <v>264</v>
      </c>
      <c r="C215" s="141">
        <f>G215+K215</f>
        <v>0</v>
      </c>
      <c r="D215" s="141">
        <f>H215+L215</f>
        <v>0</v>
      </c>
      <c r="E215" s="143">
        <f t="shared" si="38"/>
        <v>0</v>
      </c>
      <c r="F215" s="244" t="e">
        <f t="shared" si="39"/>
        <v>#DIV/0!</v>
      </c>
      <c r="G215" s="142"/>
      <c r="H215" s="142"/>
      <c r="I215" s="143"/>
      <c r="J215" s="244"/>
      <c r="K215" s="141"/>
      <c r="L215" s="141"/>
      <c r="M215" s="143">
        <f t="shared" si="37"/>
        <v>0</v>
      </c>
      <c r="N215" s="244" t="e">
        <f t="shared" si="42"/>
        <v>#DIV/0!</v>
      </c>
    </row>
    <row r="216" spans="1:14" s="193" customFormat="1" ht="23.25" customHeight="1" hidden="1">
      <c r="A216" s="136"/>
      <c r="B216" s="136" t="s">
        <v>265</v>
      </c>
      <c r="C216" s="141">
        <f>G216+K216</f>
        <v>0</v>
      </c>
      <c r="D216" s="141">
        <f>H216+L216</f>
        <v>0</v>
      </c>
      <c r="E216" s="143">
        <f t="shared" si="38"/>
        <v>0</v>
      </c>
      <c r="F216" s="244" t="e">
        <f t="shared" si="39"/>
        <v>#DIV/0!</v>
      </c>
      <c r="G216" s="142"/>
      <c r="H216" s="142"/>
      <c r="I216" s="143"/>
      <c r="J216" s="244"/>
      <c r="K216" s="141"/>
      <c r="L216" s="141"/>
      <c r="M216" s="143">
        <f t="shared" si="37"/>
        <v>0</v>
      </c>
      <c r="N216" s="244" t="e">
        <f t="shared" si="42"/>
        <v>#DIV/0!</v>
      </c>
    </row>
    <row r="217" spans="1:14" s="193" customFormat="1" ht="23.25" customHeight="1" hidden="1">
      <c r="A217" s="136" t="s">
        <v>398</v>
      </c>
      <c r="B217" s="136" t="s">
        <v>399</v>
      </c>
      <c r="C217" s="141">
        <f>C219-C218</f>
        <v>0</v>
      </c>
      <c r="D217" s="141">
        <f>D219-D218</f>
        <v>0</v>
      </c>
      <c r="E217" s="143">
        <f t="shared" si="38"/>
        <v>0</v>
      </c>
      <c r="F217" s="244" t="e">
        <f t="shared" si="39"/>
        <v>#DIV/0!</v>
      </c>
      <c r="G217" s="141"/>
      <c r="H217" s="141"/>
      <c r="I217" s="143"/>
      <c r="J217" s="244"/>
      <c r="K217" s="141">
        <f>K219-K218</f>
        <v>0</v>
      </c>
      <c r="L217" s="141">
        <f>L219-L218</f>
        <v>0</v>
      </c>
      <c r="M217" s="143">
        <f t="shared" si="37"/>
        <v>0</v>
      </c>
      <c r="N217" s="244" t="e">
        <f t="shared" si="42"/>
        <v>#DIV/0!</v>
      </c>
    </row>
    <row r="218" spans="1:14" s="193" customFormat="1" ht="23.25" customHeight="1" hidden="1">
      <c r="A218" s="136"/>
      <c r="B218" s="136" t="s">
        <v>264</v>
      </c>
      <c r="C218" s="141">
        <f>G218+K218</f>
        <v>0</v>
      </c>
      <c r="D218" s="141">
        <f>H218+L218</f>
        <v>0</v>
      </c>
      <c r="E218" s="143">
        <f t="shared" si="38"/>
        <v>0</v>
      </c>
      <c r="F218" s="244" t="e">
        <f t="shared" si="39"/>
        <v>#DIV/0!</v>
      </c>
      <c r="G218" s="142"/>
      <c r="H218" s="142"/>
      <c r="I218" s="143"/>
      <c r="J218" s="244"/>
      <c r="K218" s="141"/>
      <c r="L218" s="141"/>
      <c r="M218" s="143">
        <f t="shared" si="37"/>
        <v>0</v>
      </c>
      <c r="N218" s="244" t="e">
        <f t="shared" si="42"/>
        <v>#DIV/0!</v>
      </c>
    </row>
    <row r="219" spans="1:14" s="193" customFormat="1" ht="23.25" customHeight="1" hidden="1">
      <c r="A219" s="136"/>
      <c r="B219" s="136" t="s">
        <v>265</v>
      </c>
      <c r="C219" s="141">
        <f>G219+K219</f>
        <v>0</v>
      </c>
      <c r="D219" s="141">
        <f>H219+L219</f>
        <v>0</v>
      </c>
      <c r="E219" s="143">
        <f t="shared" si="38"/>
        <v>0</v>
      </c>
      <c r="F219" s="244" t="e">
        <f t="shared" si="39"/>
        <v>#DIV/0!</v>
      </c>
      <c r="G219" s="142"/>
      <c r="H219" s="142"/>
      <c r="I219" s="143"/>
      <c r="J219" s="244"/>
      <c r="K219" s="141"/>
      <c r="L219" s="141"/>
      <c r="M219" s="143">
        <f t="shared" si="37"/>
        <v>0</v>
      </c>
      <c r="N219" s="244" t="e">
        <f t="shared" si="42"/>
        <v>#DIV/0!</v>
      </c>
    </row>
    <row r="220" spans="1:14" s="193" customFormat="1" ht="23.25" customHeight="1">
      <c r="A220" s="136" t="s">
        <v>249</v>
      </c>
      <c r="B220" s="136" t="s">
        <v>250</v>
      </c>
      <c r="C220" s="141">
        <f>C222-C221</f>
        <v>-17954</v>
      </c>
      <c r="D220" s="141">
        <f>D222-D221</f>
        <v>-12914.2</v>
      </c>
      <c r="E220" s="143">
        <f t="shared" si="38"/>
        <v>5039.799999999999</v>
      </c>
      <c r="F220" s="244">
        <f t="shared" si="39"/>
        <v>71.92937506962237</v>
      </c>
      <c r="G220" s="141"/>
      <c r="H220" s="141"/>
      <c r="I220" s="143"/>
      <c r="J220" s="244"/>
      <c r="K220" s="141">
        <f>K222-K221</f>
        <v>-17954</v>
      </c>
      <c r="L220" s="141">
        <f>L222-L221</f>
        <v>-12914.2</v>
      </c>
      <c r="M220" s="143">
        <f t="shared" si="37"/>
        <v>5039.799999999999</v>
      </c>
      <c r="N220" s="244">
        <f t="shared" si="42"/>
        <v>71.92937506962237</v>
      </c>
    </row>
    <row r="221" spans="1:14" s="193" customFormat="1" ht="23.25" customHeight="1">
      <c r="A221" s="136"/>
      <c r="B221" s="136" t="s">
        <v>264</v>
      </c>
      <c r="C221" s="141">
        <f>G221+K221</f>
        <v>17954</v>
      </c>
      <c r="D221" s="141">
        <f>H221+L221</f>
        <v>12914.2</v>
      </c>
      <c r="E221" s="143">
        <f t="shared" si="38"/>
        <v>-5039.799999999999</v>
      </c>
      <c r="F221" s="244">
        <f t="shared" si="39"/>
        <v>71.92937506962237</v>
      </c>
      <c r="G221" s="142"/>
      <c r="H221" s="142"/>
      <c r="I221" s="143"/>
      <c r="J221" s="244"/>
      <c r="K221" s="141">
        <v>17954</v>
      </c>
      <c r="L221" s="141">
        <v>12914.2</v>
      </c>
      <c r="M221" s="143">
        <f t="shared" si="37"/>
        <v>-5039.799999999999</v>
      </c>
      <c r="N221" s="244">
        <f t="shared" si="42"/>
        <v>71.92937506962237</v>
      </c>
    </row>
    <row r="222" spans="1:14" s="193" customFormat="1" ht="23.25" customHeight="1" hidden="1">
      <c r="A222" s="136"/>
      <c r="B222" s="136" t="s">
        <v>265</v>
      </c>
      <c r="C222" s="141">
        <f>G222+K222</f>
        <v>0</v>
      </c>
      <c r="D222" s="141">
        <f>H222+L222</f>
        <v>0</v>
      </c>
      <c r="E222" s="143">
        <f t="shared" si="38"/>
        <v>0</v>
      </c>
      <c r="F222" s="244" t="e">
        <f t="shared" si="39"/>
        <v>#DIV/0!</v>
      </c>
      <c r="G222" s="142"/>
      <c r="H222" s="142"/>
      <c r="I222" s="143">
        <f>H222-G222</f>
        <v>0</v>
      </c>
      <c r="J222" s="244" t="e">
        <f>H222/G222*100</f>
        <v>#DIV/0!</v>
      </c>
      <c r="K222" s="141"/>
      <c r="L222" s="141"/>
      <c r="M222" s="143">
        <f t="shared" si="37"/>
        <v>0</v>
      </c>
      <c r="N222" s="244" t="e">
        <f t="shared" si="42"/>
        <v>#DIV/0!</v>
      </c>
    </row>
    <row r="223" spans="1:14" s="192" customFormat="1" ht="23.25" customHeight="1">
      <c r="A223" s="135"/>
      <c r="B223" s="135" t="s">
        <v>259</v>
      </c>
      <c r="C223" s="139">
        <f>C225-C224</f>
        <v>4006.8</v>
      </c>
      <c r="D223" s="139">
        <f>D225-D224</f>
        <v>5252.5</v>
      </c>
      <c r="E223" s="138">
        <f t="shared" si="38"/>
        <v>1245.6999999999998</v>
      </c>
      <c r="F223" s="146">
        <f t="shared" si="39"/>
        <v>131.08964759908156</v>
      </c>
      <c r="G223" s="139"/>
      <c r="H223" s="139"/>
      <c r="I223" s="138"/>
      <c r="J223" s="146"/>
      <c r="K223" s="139">
        <f>K225-K224</f>
        <v>4006.8</v>
      </c>
      <c r="L223" s="139">
        <f>L225-L224</f>
        <v>5252.5</v>
      </c>
      <c r="M223" s="138">
        <f t="shared" si="37"/>
        <v>1245.6999999999998</v>
      </c>
      <c r="N223" s="146">
        <f t="shared" si="42"/>
        <v>131.08964759908156</v>
      </c>
    </row>
    <row r="224" spans="1:14" s="192" customFormat="1" ht="23.25" customHeight="1" hidden="1">
      <c r="A224" s="135"/>
      <c r="B224" s="135" t="s">
        <v>264</v>
      </c>
      <c r="C224" s="139">
        <f>G224+K224</f>
        <v>0</v>
      </c>
      <c r="D224" s="139">
        <f>H224+L224</f>
        <v>0</v>
      </c>
      <c r="E224" s="138">
        <f t="shared" si="38"/>
        <v>0</v>
      </c>
      <c r="F224" s="146" t="e">
        <f t="shared" si="39"/>
        <v>#DIV/0!</v>
      </c>
      <c r="G224" s="139"/>
      <c r="H224" s="139"/>
      <c r="I224" s="138"/>
      <c r="J224" s="146"/>
      <c r="K224" s="139"/>
      <c r="L224" s="139"/>
      <c r="M224" s="138">
        <f t="shared" si="37"/>
        <v>0</v>
      </c>
      <c r="N224" s="146" t="e">
        <f t="shared" si="42"/>
        <v>#DIV/0!</v>
      </c>
    </row>
    <row r="225" spans="1:14" s="192" customFormat="1" ht="23.25" customHeight="1">
      <c r="A225" s="135"/>
      <c r="B225" s="135" t="s">
        <v>265</v>
      </c>
      <c r="C225" s="139">
        <f>G225+K225</f>
        <v>4006.8</v>
      </c>
      <c r="D225" s="139">
        <f>H225+L225</f>
        <v>5252.5</v>
      </c>
      <c r="E225" s="138">
        <f t="shared" si="38"/>
        <v>1245.6999999999998</v>
      </c>
      <c r="F225" s="146">
        <f t="shared" si="39"/>
        <v>131.08964759908156</v>
      </c>
      <c r="G225" s="139"/>
      <c r="H225" s="139"/>
      <c r="I225" s="138"/>
      <c r="J225" s="146"/>
      <c r="K225" s="139">
        <v>4006.8</v>
      </c>
      <c r="L225" s="139">
        <v>5252.5</v>
      </c>
      <c r="M225" s="138">
        <f t="shared" si="37"/>
        <v>1245.6999999999998</v>
      </c>
      <c r="N225" s="146">
        <f t="shared" si="42"/>
        <v>131.08964759908156</v>
      </c>
    </row>
    <row r="226" spans="1:14" s="193" customFormat="1" ht="18" customHeight="1">
      <c r="A226" s="194"/>
      <c r="B226" s="136"/>
      <c r="C226" s="141"/>
      <c r="D226" s="142"/>
      <c r="E226" s="138"/>
      <c r="F226" s="146"/>
      <c r="G226" s="142"/>
      <c r="H226" s="142"/>
      <c r="I226" s="138"/>
      <c r="J226" s="146"/>
      <c r="K226" s="141"/>
      <c r="L226" s="141"/>
      <c r="M226" s="138"/>
      <c r="N226" s="146"/>
    </row>
    <row r="227" spans="1:14" s="193" customFormat="1" ht="23.25" customHeight="1">
      <c r="A227" s="194"/>
      <c r="B227" s="130" t="s">
        <v>6</v>
      </c>
      <c r="C227" s="139">
        <f>C229-C228</f>
        <v>544372.2</v>
      </c>
      <c r="D227" s="139">
        <f>D229-D228</f>
        <v>497491</v>
      </c>
      <c r="E227" s="138">
        <f t="shared" si="31"/>
        <v>-46881.19999999995</v>
      </c>
      <c r="F227" s="146">
        <f>D227/C227*100</f>
        <v>91.38802459052833</v>
      </c>
      <c r="G227" s="139">
        <f>G229-G228</f>
        <v>487270.6</v>
      </c>
      <c r="H227" s="139">
        <f>H229-H228</f>
        <v>467013.4</v>
      </c>
      <c r="I227" s="138">
        <f t="shared" si="33"/>
        <v>-20257.199999999953</v>
      </c>
      <c r="J227" s="146">
        <f>H227/G227*100</f>
        <v>95.84272065665363</v>
      </c>
      <c r="K227" s="139">
        <f>K229-K228</f>
        <v>57101.6</v>
      </c>
      <c r="L227" s="139">
        <f>L229-L228</f>
        <v>30477.6</v>
      </c>
      <c r="M227" s="138">
        <f t="shared" si="37"/>
        <v>-26624</v>
      </c>
      <c r="N227" s="146">
        <f>L227/K227*100</f>
        <v>53.3743362707875</v>
      </c>
    </row>
    <row r="228" spans="1:14" s="192" customFormat="1" ht="23.25" customHeight="1" hidden="1">
      <c r="A228" s="134"/>
      <c r="B228" s="135" t="s">
        <v>264</v>
      </c>
      <c r="C228" s="139"/>
      <c r="D228" s="139">
        <f>D231+D261</f>
        <v>0</v>
      </c>
      <c r="E228" s="138">
        <f aca="true" t="shared" si="43" ref="E228:E262">D228-C228</f>
        <v>0</v>
      </c>
      <c r="F228" s="146"/>
      <c r="G228" s="139"/>
      <c r="H228" s="139"/>
      <c r="I228" s="138"/>
      <c r="J228" s="146"/>
      <c r="K228" s="139"/>
      <c r="L228" s="139">
        <f>L231+L261</f>
        <v>0</v>
      </c>
      <c r="M228" s="138">
        <f t="shared" si="37"/>
        <v>0</v>
      </c>
      <c r="N228" s="146"/>
    </row>
    <row r="229" spans="1:14" s="192" customFormat="1" ht="23.25" customHeight="1">
      <c r="A229" s="135"/>
      <c r="B229" s="135" t="s">
        <v>265</v>
      </c>
      <c r="C229" s="139">
        <f>C232+C262</f>
        <v>544372.2</v>
      </c>
      <c r="D229" s="139">
        <f>D232+D262</f>
        <v>497491</v>
      </c>
      <c r="E229" s="138">
        <f t="shared" si="43"/>
        <v>-46881.19999999995</v>
      </c>
      <c r="F229" s="146">
        <f aca="true" t="shared" si="44" ref="F229:F262">D229/C229*100</f>
        <v>91.38802459052833</v>
      </c>
      <c r="G229" s="139">
        <f>G232+G262</f>
        <v>487270.6</v>
      </c>
      <c r="H229" s="139">
        <f>H232+H262</f>
        <v>467013.4</v>
      </c>
      <c r="I229" s="138">
        <f aca="true" t="shared" si="45" ref="I229:I262">H229-G229</f>
        <v>-20257.199999999953</v>
      </c>
      <c r="J229" s="146">
        <f aca="true" t="shared" si="46" ref="J229:J262">H229/G229*100</f>
        <v>95.84272065665363</v>
      </c>
      <c r="K229" s="139">
        <f>K232+K262</f>
        <v>57101.6</v>
      </c>
      <c r="L229" s="139">
        <f>L232+L262</f>
        <v>30477.6</v>
      </c>
      <c r="M229" s="138">
        <f aca="true" t="shared" si="47" ref="M229:M262">L229-K229</f>
        <v>-26624</v>
      </c>
      <c r="N229" s="146">
        <f aca="true" t="shared" si="48" ref="N229:N262">L229/K229*100</f>
        <v>53.3743362707875</v>
      </c>
    </row>
    <row r="230" spans="1:14" s="192" customFormat="1" ht="23.25" customHeight="1">
      <c r="A230" s="135"/>
      <c r="B230" s="135" t="s">
        <v>258</v>
      </c>
      <c r="C230" s="139">
        <f>C232-C231</f>
        <v>513618.3</v>
      </c>
      <c r="D230" s="139">
        <f>D232-D231</f>
        <v>482518.7</v>
      </c>
      <c r="E230" s="138">
        <f t="shared" si="43"/>
        <v>-31099.599999999977</v>
      </c>
      <c r="F230" s="146">
        <f t="shared" si="44"/>
        <v>93.94499767628997</v>
      </c>
      <c r="G230" s="139">
        <f>G232-G231</f>
        <v>458626.1</v>
      </c>
      <c r="H230" s="139">
        <f>H232-H231</f>
        <v>455348.9</v>
      </c>
      <c r="I230" s="138">
        <f t="shared" si="45"/>
        <v>-3277.1999999999534</v>
      </c>
      <c r="J230" s="146">
        <f t="shared" si="46"/>
        <v>99.28543098615627</v>
      </c>
      <c r="K230" s="139">
        <f>K232-K231</f>
        <v>54992.2</v>
      </c>
      <c r="L230" s="139">
        <f>L232-L231</f>
        <v>27169.8</v>
      </c>
      <c r="M230" s="138">
        <f t="shared" si="47"/>
        <v>-27822.399999999998</v>
      </c>
      <c r="N230" s="146">
        <f t="shared" si="48"/>
        <v>49.40664312393394</v>
      </c>
    </row>
    <row r="231" spans="1:14" s="192" customFormat="1" ht="23.25" customHeight="1" hidden="1">
      <c r="A231" s="135"/>
      <c r="B231" s="135" t="s">
        <v>264</v>
      </c>
      <c r="C231" s="139"/>
      <c r="D231" s="139">
        <f>D234+D237+D240+D243+D246+D249+D252+D255+D258</f>
        <v>0</v>
      </c>
      <c r="E231" s="138">
        <f t="shared" si="43"/>
        <v>0</v>
      </c>
      <c r="F231" s="146"/>
      <c r="G231" s="139"/>
      <c r="H231" s="139"/>
      <c r="I231" s="138"/>
      <c r="J231" s="146"/>
      <c r="K231" s="139"/>
      <c r="L231" s="139">
        <f>L234+L237+L240+L243+L246+L249+L252+L255+L258</f>
        <v>0</v>
      </c>
      <c r="M231" s="138">
        <f>L231-K231</f>
        <v>0</v>
      </c>
      <c r="N231" s="146"/>
    </row>
    <row r="232" spans="1:14" s="192" customFormat="1" ht="23.25" customHeight="1">
      <c r="A232" s="135"/>
      <c r="B232" s="135" t="s">
        <v>265</v>
      </c>
      <c r="C232" s="139">
        <f>C235+C238+C241+C244+C247+C250+C253+C256+C259</f>
        <v>513618.3</v>
      </c>
      <c r="D232" s="139">
        <f>D235+D238+D241+D244+D247+D250+D253+D256+D259</f>
        <v>482518.7</v>
      </c>
      <c r="E232" s="138">
        <f t="shared" si="43"/>
        <v>-31099.599999999977</v>
      </c>
      <c r="F232" s="146">
        <f t="shared" si="44"/>
        <v>93.94499767628997</v>
      </c>
      <c r="G232" s="139">
        <f>G235+G238+G241+G244+G247+G250+G253+G256+G259</f>
        <v>458626.1</v>
      </c>
      <c r="H232" s="139">
        <f>H235+H238+H241+H244+H247+H250+H253+H256+H259</f>
        <v>455348.9</v>
      </c>
      <c r="I232" s="138">
        <f t="shared" si="45"/>
        <v>-3277.1999999999534</v>
      </c>
      <c r="J232" s="146">
        <f t="shared" si="46"/>
        <v>99.28543098615627</v>
      </c>
      <c r="K232" s="139">
        <f>K235+K238+K241+K244+K247+K250+K253+K256+K259</f>
        <v>54992.2</v>
      </c>
      <c r="L232" s="139">
        <f>L235+L238+L241+L244+L247+L250+L253+L256+L259</f>
        <v>27169.8</v>
      </c>
      <c r="M232" s="138">
        <f t="shared" si="47"/>
        <v>-27822.399999999998</v>
      </c>
      <c r="N232" s="146">
        <f t="shared" si="48"/>
        <v>49.40664312393394</v>
      </c>
    </row>
    <row r="233" spans="1:14" s="193" customFormat="1" ht="23.25" customHeight="1">
      <c r="A233" s="136" t="s">
        <v>241</v>
      </c>
      <c r="B233" s="136" t="s">
        <v>242</v>
      </c>
      <c r="C233" s="141">
        <f>C235-C234</f>
        <v>161332.7</v>
      </c>
      <c r="D233" s="141">
        <f>D235-D234</f>
        <v>145984.5</v>
      </c>
      <c r="E233" s="143">
        <f t="shared" si="43"/>
        <v>-15348.200000000012</v>
      </c>
      <c r="F233" s="244">
        <f t="shared" si="44"/>
        <v>90.48661554663127</v>
      </c>
      <c r="G233" s="141">
        <f>G235-G234</f>
        <v>130246.1</v>
      </c>
      <c r="H233" s="141">
        <f>H235-H234</f>
        <v>127038</v>
      </c>
      <c r="I233" s="143">
        <f t="shared" si="45"/>
        <v>-3208.100000000006</v>
      </c>
      <c r="J233" s="244">
        <f t="shared" si="46"/>
        <v>97.53689361907956</v>
      </c>
      <c r="K233" s="141">
        <f>K235-K234</f>
        <v>31086.6</v>
      </c>
      <c r="L233" s="141">
        <f>L235-L234</f>
        <v>18946.5</v>
      </c>
      <c r="M233" s="143">
        <f t="shared" si="47"/>
        <v>-12140.099999999999</v>
      </c>
      <c r="N233" s="244">
        <f t="shared" si="48"/>
        <v>60.9474821949007</v>
      </c>
    </row>
    <row r="234" spans="1:14" s="193" customFormat="1" ht="23.25" customHeight="1" hidden="1">
      <c r="A234" s="136"/>
      <c r="B234" s="136" t="s">
        <v>264</v>
      </c>
      <c r="C234" s="141">
        <f>G234+K234</f>
        <v>0</v>
      </c>
      <c r="D234" s="141">
        <f>H234+L234</f>
        <v>0</v>
      </c>
      <c r="E234" s="143">
        <f t="shared" si="43"/>
        <v>0</v>
      </c>
      <c r="F234" s="244" t="e">
        <f t="shared" si="44"/>
        <v>#DIV/0!</v>
      </c>
      <c r="G234" s="142"/>
      <c r="H234" s="142"/>
      <c r="I234" s="143">
        <f t="shared" si="45"/>
        <v>0</v>
      </c>
      <c r="J234" s="244" t="e">
        <f t="shared" si="46"/>
        <v>#DIV/0!</v>
      </c>
      <c r="K234" s="141"/>
      <c r="L234" s="141"/>
      <c r="M234" s="143">
        <f t="shared" si="47"/>
        <v>0</v>
      </c>
      <c r="N234" s="244" t="e">
        <f t="shared" si="48"/>
        <v>#DIV/0!</v>
      </c>
    </row>
    <row r="235" spans="1:14" s="193" customFormat="1" ht="23.25" customHeight="1">
      <c r="A235" s="136"/>
      <c r="B235" s="136" t="s">
        <v>265</v>
      </c>
      <c r="C235" s="141">
        <f>G235+K235</f>
        <v>161332.7</v>
      </c>
      <c r="D235" s="141">
        <f>H235+L235</f>
        <v>145984.5</v>
      </c>
      <c r="E235" s="143">
        <f t="shared" si="43"/>
        <v>-15348.200000000012</v>
      </c>
      <c r="F235" s="244">
        <f t="shared" si="44"/>
        <v>90.48661554663127</v>
      </c>
      <c r="G235" s="142">
        <v>130246.1</v>
      </c>
      <c r="H235" s="142">
        <v>127038</v>
      </c>
      <c r="I235" s="143">
        <f t="shared" si="45"/>
        <v>-3208.100000000006</v>
      </c>
      <c r="J235" s="244">
        <f t="shared" si="46"/>
        <v>97.53689361907956</v>
      </c>
      <c r="K235" s="141">
        <v>31086.6</v>
      </c>
      <c r="L235" s="141">
        <v>18946.5</v>
      </c>
      <c r="M235" s="143">
        <f t="shared" si="47"/>
        <v>-12140.099999999999</v>
      </c>
      <c r="N235" s="244">
        <f t="shared" si="48"/>
        <v>60.9474821949007</v>
      </c>
    </row>
    <row r="236" spans="1:14" s="193" customFormat="1" ht="23.25" customHeight="1">
      <c r="A236" s="136" t="s">
        <v>243</v>
      </c>
      <c r="B236" s="136" t="s">
        <v>244</v>
      </c>
      <c r="C236" s="141">
        <f>C238-C237</f>
        <v>352285.6</v>
      </c>
      <c r="D236" s="141">
        <f>D238-D237</f>
        <v>336534.2</v>
      </c>
      <c r="E236" s="143">
        <f t="shared" si="43"/>
        <v>-15751.399999999965</v>
      </c>
      <c r="F236" s="244">
        <f t="shared" si="44"/>
        <v>95.52879822507649</v>
      </c>
      <c r="G236" s="141">
        <f>G238-G237</f>
        <v>328380</v>
      </c>
      <c r="H236" s="141">
        <f>H238-H237</f>
        <v>328310.9</v>
      </c>
      <c r="I236" s="143">
        <f t="shared" si="45"/>
        <v>-69.09999999997672</v>
      </c>
      <c r="J236" s="244">
        <f t="shared" si="46"/>
        <v>99.97895730556064</v>
      </c>
      <c r="K236" s="141">
        <f>K238-K237</f>
        <v>23905.6</v>
      </c>
      <c r="L236" s="141">
        <f>L238-L237</f>
        <v>8223.3</v>
      </c>
      <c r="M236" s="143">
        <f t="shared" si="47"/>
        <v>-15682.3</v>
      </c>
      <c r="N236" s="244">
        <f t="shared" si="48"/>
        <v>34.399052941570176</v>
      </c>
    </row>
    <row r="237" spans="1:14" s="193" customFormat="1" ht="23.25" customHeight="1" hidden="1">
      <c r="A237" s="136"/>
      <c r="B237" s="136" t="s">
        <v>264</v>
      </c>
      <c r="C237" s="141">
        <f>G237+K237</f>
        <v>0</v>
      </c>
      <c r="D237" s="141">
        <f>H237+L237</f>
        <v>0</v>
      </c>
      <c r="E237" s="143">
        <f t="shared" si="43"/>
        <v>0</v>
      </c>
      <c r="F237" s="244" t="e">
        <f t="shared" si="44"/>
        <v>#DIV/0!</v>
      </c>
      <c r="G237" s="142"/>
      <c r="H237" s="142"/>
      <c r="I237" s="143">
        <f t="shared" si="45"/>
        <v>0</v>
      </c>
      <c r="J237" s="244" t="e">
        <f t="shared" si="46"/>
        <v>#DIV/0!</v>
      </c>
      <c r="K237" s="141"/>
      <c r="L237" s="141"/>
      <c r="M237" s="143">
        <f>L237-K237</f>
        <v>0</v>
      </c>
      <c r="N237" s="244" t="e">
        <f>L237/K237*100</f>
        <v>#DIV/0!</v>
      </c>
    </row>
    <row r="238" spans="1:14" s="193" customFormat="1" ht="23.25" customHeight="1">
      <c r="A238" s="136"/>
      <c r="B238" s="136" t="s">
        <v>265</v>
      </c>
      <c r="C238" s="141">
        <f>G238+K238</f>
        <v>352285.6</v>
      </c>
      <c r="D238" s="141">
        <f>H238+L238</f>
        <v>336534.2</v>
      </c>
      <c r="E238" s="143">
        <f t="shared" si="43"/>
        <v>-15751.399999999965</v>
      </c>
      <c r="F238" s="244">
        <f t="shared" si="44"/>
        <v>95.52879822507649</v>
      </c>
      <c r="G238" s="142">
        <v>328380</v>
      </c>
      <c r="H238" s="142">
        <v>328310.9</v>
      </c>
      <c r="I238" s="143">
        <f t="shared" si="45"/>
        <v>-69.09999999997672</v>
      </c>
      <c r="J238" s="244">
        <f t="shared" si="46"/>
        <v>99.97895730556064</v>
      </c>
      <c r="K238" s="141">
        <v>23905.6</v>
      </c>
      <c r="L238" s="141">
        <v>8223.3</v>
      </c>
      <c r="M238" s="143">
        <f t="shared" si="47"/>
        <v>-15682.3</v>
      </c>
      <c r="N238" s="244">
        <f t="shared" si="48"/>
        <v>34.399052941570176</v>
      </c>
    </row>
    <row r="239" spans="1:14" s="193" customFormat="1" ht="23.25" customHeight="1" hidden="1">
      <c r="A239" s="136" t="s">
        <v>245</v>
      </c>
      <c r="B239" s="136" t="s">
        <v>246</v>
      </c>
      <c r="C239" s="141">
        <f>C241-C240</f>
        <v>0</v>
      </c>
      <c r="D239" s="141">
        <f>D241-D240</f>
        <v>0</v>
      </c>
      <c r="E239" s="143">
        <f t="shared" si="43"/>
        <v>0</v>
      </c>
      <c r="F239" s="244" t="e">
        <f t="shared" si="44"/>
        <v>#DIV/0!</v>
      </c>
      <c r="G239" s="141">
        <f>G241-G240</f>
        <v>0</v>
      </c>
      <c r="H239" s="141">
        <f>H241-H240</f>
        <v>0</v>
      </c>
      <c r="I239" s="143">
        <f t="shared" si="45"/>
        <v>0</v>
      </c>
      <c r="J239" s="244" t="e">
        <f t="shared" si="46"/>
        <v>#DIV/0!</v>
      </c>
      <c r="K239" s="141">
        <f>K241-K240</f>
        <v>0</v>
      </c>
      <c r="L239" s="141">
        <f>L241-L240</f>
        <v>0</v>
      </c>
      <c r="M239" s="143">
        <f t="shared" si="47"/>
        <v>0</v>
      </c>
      <c r="N239" s="244" t="e">
        <f t="shared" si="48"/>
        <v>#DIV/0!</v>
      </c>
    </row>
    <row r="240" spans="1:14" s="193" customFormat="1" ht="23.25" customHeight="1" hidden="1">
      <c r="A240" s="136"/>
      <c r="B240" s="136" t="s">
        <v>264</v>
      </c>
      <c r="C240" s="141">
        <f>G240+K240</f>
        <v>0</v>
      </c>
      <c r="D240" s="141">
        <f>H240+L240</f>
        <v>0</v>
      </c>
      <c r="E240" s="143">
        <f t="shared" si="43"/>
        <v>0</v>
      </c>
      <c r="F240" s="244" t="e">
        <f t="shared" si="44"/>
        <v>#DIV/0!</v>
      </c>
      <c r="G240" s="142"/>
      <c r="H240" s="142"/>
      <c r="I240" s="143">
        <f t="shared" si="45"/>
        <v>0</v>
      </c>
      <c r="J240" s="244" t="e">
        <f t="shared" si="46"/>
        <v>#DIV/0!</v>
      </c>
      <c r="K240" s="141"/>
      <c r="L240" s="141"/>
      <c r="M240" s="143">
        <f t="shared" si="47"/>
        <v>0</v>
      </c>
      <c r="N240" s="244" t="e">
        <f t="shared" si="48"/>
        <v>#DIV/0!</v>
      </c>
    </row>
    <row r="241" spans="1:14" s="193" customFormat="1" ht="23.25" customHeight="1" hidden="1">
      <c r="A241" s="136"/>
      <c r="B241" s="136" t="s">
        <v>265</v>
      </c>
      <c r="C241" s="141">
        <f>G241+K241</f>
        <v>0</v>
      </c>
      <c r="D241" s="141">
        <f>H241+L241</f>
        <v>0</v>
      </c>
      <c r="E241" s="143">
        <f t="shared" si="43"/>
        <v>0</v>
      </c>
      <c r="F241" s="244" t="e">
        <f t="shared" si="44"/>
        <v>#DIV/0!</v>
      </c>
      <c r="G241" s="142"/>
      <c r="H241" s="142"/>
      <c r="I241" s="143">
        <f t="shared" si="45"/>
        <v>0</v>
      </c>
      <c r="J241" s="244" t="e">
        <f t="shared" si="46"/>
        <v>#DIV/0!</v>
      </c>
      <c r="K241" s="141"/>
      <c r="L241" s="141"/>
      <c r="M241" s="143">
        <f t="shared" si="47"/>
        <v>0</v>
      </c>
      <c r="N241" s="244" t="e">
        <f t="shared" si="48"/>
        <v>#DIV/0!</v>
      </c>
    </row>
    <row r="242" spans="1:14" s="193" customFormat="1" ht="23.25" customHeight="1" hidden="1">
      <c r="A242" s="136" t="s">
        <v>251</v>
      </c>
      <c r="B242" s="136" t="s">
        <v>252</v>
      </c>
      <c r="C242" s="141">
        <f>C244-C243</f>
        <v>0</v>
      </c>
      <c r="D242" s="141">
        <f>D244-D243</f>
        <v>0</v>
      </c>
      <c r="E242" s="143">
        <f t="shared" si="43"/>
        <v>0</v>
      </c>
      <c r="F242" s="244" t="e">
        <f t="shared" si="44"/>
        <v>#DIV/0!</v>
      </c>
      <c r="G242" s="141">
        <f>G244-G243</f>
        <v>0</v>
      </c>
      <c r="H242" s="141">
        <f>H244-H243</f>
        <v>0</v>
      </c>
      <c r="I242" s="143">
        <f t="shared" si="45"/>
        <v>0</v>
      </c>
      <c r="J242" s="244" t="e">
        <f t="shared" si="46"/>
        <v>#DIV/0!</v>
      </c>
      <c r="K242" s="141">
        <f>K244-K243</f>
        <v>0</v>
      </c>
      <c r="L242" s="141">
        <f>L244-L243</f>
        <v>0</v>
      </c>
      <c r="M242" s="143">
        <f t="shared" si="47"/>
        <v>0</v>
      </c>
      <c r="N242" s="244" t="e">
        <f t="shared" si="48"/>
        <v>#DIV/0!</v>
      </c>
    </row>
    <row r="243" spans="1:14" s="193" customFormat="1" ht="23.25" customHeight="1" hidden="1">
      <c r="A243" s="136"/>
      <c r="B243" s="136" t="s">
        <v>264</v>
      </c>
      <c r="C243" s="141">
        <f>G243+K243</f>
        <v>0</v>
      </c>
      <c r="D243" s="141">
        <f>H243+L243</f>
        <v>0</v>
      </c>
      <c r="E243" s="143">
        <f t="shared" si="43"/>
        <v>0</v>
      </c>
      <c r="F243" s="244" t="e">
        <f t="shared" si="44"/>
        <v>#DIV/0!</v>
      </c>
      <c r="G243" s="142"/>
      <c r="H243" s="142"/>
      <c r="I243" s="143">
        <f t="shared" si="45"/>
        <v>0</v>
      </c>
      <c r="J243" s="244" t="e">
        <f t="shared" si="46"/>
        <v>#DIV/0!</v>
      </c>
      <c r="K243" s="141"/>
      <c r="L243" s="141"/>
      <c r="M243" s="143">
        <f t="shared" si="47"/>
        <v>0</v>
      </c>
      <c r="N243" s="244" t="e">
        <f t="shared" si="48"/>
        <v>#DIV/0!</v>
      </c>
    </row>
    <row r="244" spans="1:14" s="193" customFormat="1" ht="23.25" customHeight="1" hidden="1">
      <c r="A244" s="136"/>
      <c r="B244" s="136" t="s">
        <v>265</v>
      </c>
      <c r="C244" s="141">
        <f>G244+K244</f>
        <v>0</v>
      </c>
      <c r="D244" s="141">
        <f>H244+L244</f>
        <v>0</v>
      </c>
      <c r="E244" s="143">
        <f t="shared" si="43"/>
        <v>0</v>
      </c>
      <c r="F244" s="244" t="e">
        <f t="shared" si="44"/>
        <v>#DIV/0!</v>
      </c>
      <c r="G244" s="142"/>
      <c r="H244" s="142"/>
      <c r="I244" s="143">
        <f t="shared" si="45"/>
        <v>0</v>
      </c>
      <c r="J244" s="244" t="e">
        <f t="shared" si="46"/>
        <v>#DIV/0!</v>
      </c>
      <c r="K244" s="141"/>
      <c r="L244" s="141"/>
      <c r="M244" s="143">
        <f t="shared" si="47"/>
        <v>0</v>
      </c>
      <c r="N244" s="244" t="e">
        <f t="shared" si="48"/>
        <v>#DIV/0!</v>
      </c>
    </row>
    <row r="245" spans="1:14" s="193" customFormat="1" ht="23.25" customHeight="1" hidden="1">
      <c r="A245" s="136" t="s">
        <v>247</v>
      </c>
      <c r="B245" s="136" t="s">
        <v>248</v>
      </c>
      <c r="C245" s="141">
        <f>C247-C246</f>
        <v>0</v>
      </c>
      <c r="D245" s="141">
        <f>D247-D246</f>
        <v>0</v>
      </c>
      <c r="E245" s="143">
        <f t="shared" si="43"/>
        <v>0</v>
      </c>
      <c r="F245" s="244" t="e">
        <f t="shared" si="44"/>
        <v>#DIV/0!</v>
      </c>
      <c r="G245" s="141">
        <f>G247-G246</f>
        <v>0</v>
      </c>
      <c r="H245" s="141">
        <f>H247-H246</f>
        <v>0</v>
      </c>
      <c r="I245" s="143">
        <f t="shared" si="45"/>
        <v>0</v>
      </c>
      <c r="J245" s="244" t="e">
        <f t="shared" si="46"/>
        <v>#DIV/0!</v>
      </c>
      <c r="K245" s="141">
        <f>K247-K246</f>
        <v>0</v>
      </c>
      <c r="L245" s="141">
        <f>L247-L246</f>
        <v>0</v>
      </c>
      <c r="M245" s="143">
        <f t="shared" si="47"/>
        <v>0</v>
      </c>
      <c r="N245" s="244" t="e">
        <f t="shared" si="48"/>
        <v>#DIV/0!</v>
      </c>
    </row>
    <row r="246" spans="1:14" s="193" customFormat="1" ht="23.25" customHeight="1" hidden="1">
      <c r="A246" s="136"/>
      <c r="B246" s="136" t="s">
        <v>264</v>
      </c>
      <c r="C246" s="141">
        <f>G246+K246</f>
        <v>0</v>
      </c>
      <c r="D246" s="141">
        <f>H246+L246</f>
        <v>0</v>
      </c>
      <c r="E246" s="143">
        <f t="shared" si="43"/>
        <v>0</v>
      </c>
      <c r="F246" s="244" t="e">
        <f t="shared" si="44"/>
        <v>#DIV/0!</v>
      </c>
      <c r="G246" s="142"/>
      <c r="H246" s="142"/>
      <c r="I246" s="143">
        <f t="shared" si="45"/>
        <v>0</v>
      </c>
      <c r="J246" s="244" t="e">
        <f t="shared" si="46"/>
        <v>#DIV/0!</v>
      </c>
      <c r="K246" s="141"/>
      <c r="L246" s="141"/>
      <c r="M246" s="143">
        <f t="shared" si="47"/>
        <v>0</v>
      </c>
      <c r="N246" s="244" t="e">
        <f t="shared" si="48"/>
        <v>#DIV/0!</v>
      </c>
    </row>
    <row r="247" spans="1:14" s="193" customFormat="1" ht="23.25" customHeight="1" hidden="1">
      <c r="A247" s="136"/>
      <c r="B247" s="136" t="s">
        <v>265</v>
      </c>
      <c r="C247" s="141">
        <f>G247+K247</f>
        <v>0</v>
      </c>
      <c r="D247" s="141">
        <f>H247+L247</f>
        <v>0</v>
      </c>
      <c r="E247" s="143">
        <f t="shared" si="43"/>
        <v>0</v>
      </c>
      <c r="F247" s="244" t="e">
        <f t="shared" si="44"/>
        <v>#DIV/0!</v>
      </c>
      <c r="G247" s="142"/>
      <c r="H247" s="142"/>
      <c r="I247" s="143">
        <f t="shared" si="45"/>
        <v>0</v>
      </c>
      <c r="J247" s="244" t="e">
        <f t="shared" si="46"/>
        <v>#DIV/0!</v>
      </c>
      <c r="K247" s="141"/>
      <c r="L247" s="141"/>
      <c r="M247" s="143">
        <f t="shared" si="47"/>
        <v>0</v>
      </c>
      <c r="N247" s="244" t="e">
        <f t="shared" si="48"/>
        <v>#DIV/0!</v>
      </c>
    </row>
    <row r="248" spans="1:14" s="193" customFormat="1" ht="23.25" customHeight="1" hidden="1">
      <c r="A248" s="136" t="s">
        <v>394</v>
      </c>
      <c r="B248" s="136" t="s">
        <v>395</v>
      </c>
      <c r="C248" s="141">
        <f>C250-C249</f>
        <v>0</v>
      </c>
      <c r="D248" s="141">
        <f>D250-D249</f>
        <v>0</v>
      </c>
      <c r="E248" s="143">
        <f t="shared" si="43"/>
        <v>0</v>
      </c>
      <c r="F248" s="244" t="e">
        <f t="shared" si="44"/>
        <v>#DIV/0!</v>
      </c>
      <c r="G248" s="141">
        <f>G250-G249</f>
        <v>0</v>
      </c>
      <c r="H248" s="141">
        <f>H250-H249</f>
        <v>0</v>
      </c>
      <c r="I248" s="143">
        <f t="shared" si="45"/>
        <v>0</v>
      </c>
      <c r="J248" s="244" t="e">
        <f t="shared" si="46"/>
        <v>#DIV/0!</v>
      </c>
      <c r="K248" s="141">
        <f>K250-K249</f>
        <v>0</v>
      </c>
      <c r="L248" s="141">
        <f>L250-L249</f>
        <v>0</v>
      </c>
      <c r="M248" s="143">
        <f t="shared" si="47"/>
        <v>0</v>
      </c>
      <c r="N248" s="244" t="e">
        <f t="shared" si="48"/>
        <v>#DIV/0!</v>
      </c>
    </row>
    <row r="249" spans="1:14" s="193" customFormat="1" ht="23.25" customHeight="1" hidden="1">
      <c r="A249" s="136"/>
      <c r="B249" s="136" t="s">
        <v>264</v>
      </c>
      <c r="C249" s="141">
        <f>G249+K249</f>
        <v>0</v>
      </c>
      <c r="D249" s="141">
        <f>H249+L249</f>
        <v>0</v>
      </c>
      <c r="E249" s="143">
        <f t="shared" si="43"/>
        <v>0</v>
      </c>
      <c r="F249" s="244" t="e">
        <f t="shared" si="44"/>
        <v>#DIV/0!</v>
      </c>
      <c r="G249" s="142"/>
      <c r="H249" s="142"/>
      <c r="I249" s="143">
        <f t="shared" si="45"/>
        <v>0</v>
      </c>
      <c r="J249" s="244" t="e">
        <f t="shared" si="46"/>
        <v>#DIV/0!</v>
      </c>
      <c r="K249" s="141"/>
      <c r="L249" s="141"/>
      <c r="M249" s="143">
        <f t="shared" si="47"/>
        <v>0</v>
      </c>
      <c r="N249" s="244" t="e">
        <f t="shared" si="48"/>
        <v>#DIV/0!</v>
      </c>
    </row>
    <row r="250" spans="1:14" s="193" customFormat="1" ht="23.25" customHeight="1" hidden="1">
      <c r="A250" s="136"/>
      <c r="B250" s="136" t="s">
        <v>265</v>
      </c>
      <c r="C250" s="141">
        <f>G250+K250</f>
        <v>0</v>
      </c>
      <c r="D250" s="141">
        <f>H250+L250</f>
        <v>0</v>
      </c>
      <c r="E250" s="143">
        <f t="shared" si="43"/>
        <v>0</v>
      </c>
      <c r="F250" s="244" t="e">
        <f t="shared" si="44"/>
        <v>#DIV/0!</v>
      </c>
      <c r="G250" s="142"/>
      <c r="H250" s="142"/>
      <c r="I250" s="143">
        <f t="shared" si="45"/>
        <v>0</v>
      </c>
      <c r="J250" s="244" t="e">
        <f t="shared" si="46"/>
        <v>#DIV/0!</v>
      </c>
      <c r="K250" s="141"/>
      <c r="L250" s="141"/>
      <c r="M250" s="143">
        <f t="shared" si="47"/>
        <v>0</v>
      </c>
      <c r="N250" s="244" t="e">
        <f t="shared" si="48"/>
        <v>#DIV/0!</v>
      </c>
    </row>
    <row r="251" spans="1:14" s="193" customFormat="1" ht="23.25" customHeight="1" hidden="1">
      <c r="A251" s="136" t="s">
        <v>396</v>
      </c>
      <c r="B251" s="136" t="s">
        <v>397</v>
      </c>
      <c r="C251" s="141">
        <f>C253-C252</f>
        <v>0</v>
      </c>
      <c r="D251" s="141">
        <f>D253-D252</f>
        <v>0</v>
      </c>
      <c r="E251" s="143">
        <f t="shared" si="43"/>
        <v>0</v>
      </c>
      <c r="F251" s="244" t="e">
        <f t="shared" si="44"/>
        <v>#DIV/0!</v>
      </c>
      <c r="G251" s="141">
        <f>G253-G252</f>
        <v>0</v>
      </c>
      <c r="H251" s="141">
        <f>H253-H252</f>
        <v>0</v>
      </c>
      <c r="I251" s="143">
        <f t="shared" si="45"/>
        <v>0</v>
      </c>
      <c r="J251" s="244" t="e">
        <f t="shared" si="46"/>
        <v>#DIV/0!</v>
      </c>
      <c r="K251" s="141">
        <f>K253-K252</f>
        <v>0</v>
      </c>
      <c r="L251" s="141">
        <f>L253-L252</f>
        <v>0</v>
      </c>
      <c r="M251" s="143">
        <f t="shared" si="47"/>
        <v>0</v>
      </c>
      <c r="N251" s="244" t="e">
        <f t="shared" si="48"/>
        <v>#DIV/0!</v>
      </c>
    </row>
    <row r="252" spans="1:14" s="193" customFormat="1" ht="23.25" customHeight="1" hidden="1">
      <c r="A252" s="136"/>
      <c r="B252" s="136" t="s">
        <v>264</v>
      </c>
      <c r="C252" s="141">
        <f>G252+K252</f>
        <v>0</v>
      </c>
      <c r="D252" s="141">
        <f>H252+L252</f>
        <v>0</v>
      </c>
      <c r="E252" s="143">
        <f t="shared" si="43"/>
        <v>0</v>
      </c>
      <c r="F252" s="244" t="e">
        <f t="shared" si="44"/>
        <v>#DIV/0!</v>
      </c>
      <c r="G252" s="142"/>
      <c r="H252" s="142"/>
      <c r="I252" s="143">
        <f t="shared" si="45"/>
        <v>0</v>
      </c>
      <c r="J252" s="244" t="e">
        <f t="shared" si="46"/>
        <v>#DIV/0!</v>
      </c>
      <c r="K252" s="141"/>
      <c r="L252" s="141"/>
      <c r="M252" s="143">
        <f t="shared" si="47"/>
        <v>0</v>
      </c>
      <c r="N252" s="244" t="e">
        <f t="shared" si="48"/>
        <v>#DIV/0!</v>
      </c>
    </row>
    <row r="253" spans="1:14" s="193" customFormat="1" ht="23.25" customHeight="1" hidden="1">
      <c r="A253" s="136"/>
      <c r="B253" s="136" t="s">
        <v>265</v>
      </c>
      <c r="C253" s="141">
        <f>G253+K253</f>
        <v>0</v>
      </c>
      <c r="D253" s="141">
        <f>H253+L253</f>
        <v>0</v>
      </c>
      <c r="E253" s="143">
        <f t="shared" si="43"/>
        <v>0</v>
      </c>
      <c r="F253" s="244" t="e">
        <f t="shared" si="44"/>
        <v>#DIV/0!</v>
      </c>
      <c r="G253" s="142"/>
      <c r="H253" s="142"/>
      <c r="I253" s="143">
        <f t="shared" si="45"/>
        <v>0</v>
      </c>
      <c r="J253" s="244" t="e">
        <f t="shared" si="46"/>
        <v>#DIV/0!</v>
      </c>
      <c r="K253" s="141"/>
      <c r="L253" s="141"/>
      <c r="M253" s="143">
        <f t="shared" si="47"/>
        <v>0</v>
      </c>
      <c r="N253" s="244" t="e">
        <f t="shared" si="48"/>
        <v>#DIV/0!</v>
      </c>
    </row>
    <row r="254" spans="1:14" s="193" customFormat="1" ht="23.25" customHeight="1" hidden="1">
      <c r="A254" s="136" t="s">
        <v>398</v>
      </c>
      <c r="B254" s="136" t="s">
        <v>399</v>
      </c>
      <c r="C254" s="141">
        <f>C256-C255</f>
        <v>0</v>
      </c>
      <c r="D254" s="141">
        <f>D256-D255</f>
        <v>0</v>
      </c>
      <c r="E254" s="143">
        <f t="shared" si="43"/>
        <v>0</v>
      </c>
      <c r="F254" s="244" t="e">
        <f t="shared" si="44"/>
        <v>#DIV/0!</v>
      </c>
      <c r="G254" s="141">
        <f>G256-G255</f>
        <v>0</v>
      </c>
      <c r="H254" s="141">
        <f>H256-H255</f>
        <v>0</v>
      </c>
      <c r="I254" s="143">
        <f t="shared" si="45"/>
        <v>0</v>
      </c>
      <c r="J254" s="244" t="e">
        <f t="shared" si="46"/>
        <v>#DIV/0!</v>
      </c>
      <c r="K254" s="141">
        <f>K256-K255</f>
        <v>0</v>
      </c>
      <c r="L254" s="141">
        <f>L256-L255</f>
        <v>0</v>
      </c>
      <c r="M254" s="143">
        <f t="shared" si="47"/>
        <v>0</v>
      </c>
      <c r="N254" s="244" t="e">
        <f t="shared" si="48"/>
        <v>#DIV/0!</v>
      </c>
    </row>
    <row r="255" spans="1:14" s="193" customFormat="1" ht="23.25" customHeight="1" hidden="1">
      <c r="A255" s="136"/>
      <c r="B255" s="136" t="s">
        <v>264</v>
      </c>
      <c r="C255" s="141">
        <f>G255+K255</f>
        <v>0</v>
      </c>
      <c r="D255" s="141">
        <f>H255+L255</f>
        <v>0</v>
      </c>
      <c r="E255" s="143">
        <f t="shared" si="43"/>
        <v>0</v>
      </c>
      <c r="F255" s="244" t="e">
        <f t="shared" si="44"/>
        <v>#DIV/0!</v>
      </c>
      <c r="G255" s="142"/>
      <c r="H255" s="142"/>
      <c r="I255" s="143">
        <f t="shared" si="45"/>
        <v>0</v>
      </c>
      <c r="J255" s="244" t="e">
        <f t="shared" si="46"/>
        <v>#DIV/0!</v>
      </c>
      <c r="K255" s="141"/>
      <c r="L255" s="141"/>
      <c r="M255" s="143">
        <f t="shared" si="47"/>
        <v>0</v>
      </c>
      <c r="N255" s="244" t="e">
        <f t="shared" si="48"/>
        <v>#DIV/0!</v>
      </c>
    </row>
    <row r="256" spans="1:14" s="193" customFormat="1" ht="23.25" customHeight="1" hidden="1">
      <c r="A256" s="136"/>
      <c r="B256" s="136" t="s">
        <v>265</v>
      </c>
      <c r="C256" s="141">
        <f>G256+K256</f>
        <v>0</v>
      </c>
      <c r="D256" s="141">
        <f>H256+L256</f>
        <v>0</v>
      </c>
      <c r="E256" s="143">
        <f t="shared" si="43"/>
        <v>0</v>
      </c>
      <c r="F256" s="244" t="e">
        <f t="shared" si="44"/>
        <v>#DIV/0!</v>
      </c>
      <c r="G256" s="142"/>
      <c r="H256" s="142"/>
      <c r="I256" s="143">
        <f t="shared" si="45"/>
        <v>0</v>
      </c>
      <c r="J256" s="244" t="e">
        <f t="shared" si="46"/>
        <v>#DIV/0!</v>
      </c>
      <c r="K256" s="141"/>
      <c r="L256" s="141"/>
      <c r="M256" s="143">
        <f t="shared" si="47"/>
        <v>0</v>
      </c>
      <c r="N256" s="244" t="e">
        <f t="shared" si="48"/>
        <v>#DIV/0!</v>
      </c>
    </row>
    <row r="257" spans="1:14" s="193" customFormat="1" ht="23.25" customHeight="1" hidden="1">
      <c r="A257" s="136" t="s">
        <v>249</v>
      </c>
      <c r="B257" s="136" t="s">
        <v>250</v>
      </c>
      <c r="C257" s="141">
        <f>C259-C258</f>
        <v>0</v>
      </c>
      <c r="D257" s="141">
        <f>D259-D258</f>
        <v>0</v>
      </c>
      <c r="E257" s="143">
        <f t="shared" si="43"/>
        <v>0</v>
      </c>
      <c r="F257" s="244" t="e">
        <f t="shared" si="44"/>
        <v>#DIV/0!</v>
      </c>
      <c r="G257" s="141">
        <f>G259-G258</f>
        <v>0</v>
      </c>
      <c r="H257" s="141">
        <f>H259-H258</f>
        <v>0</v>
      </c>
      <c r="I257" s="143">
        <f t="shared" si="45"/>
        <v>0</v>
      </c>
      <c r="J257" s="244" t="e">
        <f t="shared" si="46"/>
        <v>#DIV/0!</v>
      </c>
      <c r="K257" s="141">
        <f>K259-K258</f>
        <v>0</v>
      </c>
      <c r="L257" s="141">
        <f>L259-L258</f>
        <v>0</v>
      </c>
      <c r="M257" s="143">
        <f t="shared" si="47"/>
        <v>0</v>
      </c>
      <c r="N257" s="244" t="e">
        <f t="shared" si="48"/>
        <v>#DIV/0!</v>
      </c>
    </row>
    <row r="258" spans="1:14" s="193" customFormat="1" ht="23.25" customHeight="1" hidden="1">
      <c r="A258" s="136"/>
      <c r="B258" s="136" t="s">
        <v>264</v>
      </c>
      <c r="C258" s="141">
        <f>G258+K258</f>
        <v>0</v>
      </c>
      <c r="D258" s="141">
        <f>H258+L258</f>
        <v>0</v>
      </c>
      <c r="E258" s="143">
        <f t="shared" si="43"/>
        <v>0</v>
      </c>
      <c r="F258" s="244" t="e">
        <f t="shared" si="44"/>
        <v>#DIV/0!</v>
      </c>
      <c r="G258" s="142"/>
      <c r="H258" s="142"/>
      <c r="I258" s="143">
        <f t="shared" si="45"/>
        <v>0</v>
      </c>
      <c r="J258" s="244" t="e">
        <f t="shared" si="46"/>
        <v>#DIV/0!</v>
      </c>
      <c r="K258" s="141"/>
      <c r="L258" s="141"/>
      <c r="M258" s="143">
        <f t="shared" si="47"/>
        <v>0</v>
      </c>
      <c r="N258" s="244" t="e">
        <f t="shared" si="48"/>
        <v>#DIV/0!</v>
      </c>
    </row>
    <row r="259" spans="1:14" s="193" customFormat="1" ht="23.25" customHeight="1" hidden="1">
      <c r="A259" s="136"/>
      <c r="B259" s="136" t="s">
        <v>265</v>
      </c>
      <c r="C259" s="141">
        <f>G259+K259</f>
        <v>0</v>
      </c>
      <c r="D259" s="141">
        <f>H259+L259</f>
        <v>0</v>
      </c>
      <c r="E259" s="143">
        <f t="shared" si="43"/>
        <v>0</v>
      </c>
      <c r="F259" s="244" t="e">
        <f t="shared" si="44"/>
        <v>#DIV/0!</v>
      </c>
      <c r="G259" s="142"/>
      <c r="H259" s="142"/>
      <c r="I259" s="143">
        <f t="shared" si="45"/>
        <v>0</v>
      </c>
      <c r="J259" s="244" t="e">
        <f t="shared" si="46"/>
        <v>#DIV/0!</v>
      </c>
      <c r="K259" s="141"/>
      <c r="L259" s="141"/>
      <c r="M259" s="143">
        <f t="shared" si="47"/>
        <v>0</v>
      </c>
      <c r="N259" s="244" t="e">
        <f t="shared" si="48"/>
        <v>#DIV/0!</v>
      </c>
    </row>
    <row r="260" spans="1:14" s="192" customFormat="1" ht="23.25" customHeight="1">
      <c r="A260" s="135"/>
      <c r="B260" s="135" t="s">
        <v>259</v>
      </c>
      <c r="C260" s="139">
        <f>C262-C261</f>
        <v>30753.9</v>
      </c>
      <c r="D260" s="139">
        <f>D262-D261</f>
        <v>14972.3</v>
      </c>
      <c r="E260" s="138">
        <f t="shared" si="43"/>
        <v>-15781.600000000002</v>
      </c>
      <c r="F260" s="146">
        <f t="shared" si="44"/>
        <v>48.684231918553415</v>
      </c>
      <c r="G260" s="139">
        <f>G262-G261</f>
        <v>28644.5</v>
      </c>
      <c r="H260" s="139">
        <f>H262-H261</f>
        <v>11664.5</v>
      </c>
      <c r="I260" s="138">
        <f t="shared" si="45"/>
        <v>-16980</v>
      </c>
      <c r="J260" s="146">
        <f t="shared" si="46"/>
        <v>40.721604496500206</v>
      </c>
      <c r="K260" s="139">
        <f>K262-K261</f>
        <v>2109.4</v>
      </c>
      <c r="L260" s="139">
        <f>L262-L261</f>
        <v>3307.8</v>
      </c>
      <c r="M260" s="138">
        <f t="shared" si="47"/>
        <v>1198.4</v>
      </c>
      <c r="N260" s="146">
        <f t="shared" si="48"/>
        <v>156.81236370531906</v>
      </c>
    </row>
    <row r="261" spans="1:14" s="192" customFormat="1" ht="23.25" customHeight="1" hidden="1">
      <c r="A261" s="135"/>
      <c r="B261" s="135" t="s">
        <v>264</v>
      </c>
      <c r="C261" s="139">
        <f>G261+K261</f>
        <v>0</v>
      </c>
      <c r="D261" s="139">
        <f>H261+L261</f>
        <v>0</v>
      </c>
      <c r="E261" s="138">
        <f t="shared" si="43"/>
        <v>0</v>
      </c>
      <c r="F261" s="146" t="e">
        <f t="shared" si="44"/>
        <v>#DIV/0!</v>
      </c>
      <c r="G261" s="140"/>
      <c r="H261" s="140"/>
      <c r="I261" s="138">
        <f t="shared" si="45"/>
        <v>0</v>
      </c>
      <c r="J261" s="146" t="e">
        <f t="shared" si="46"/>
        <v>#DIV/0!</v>
      </c>
      <c r="K261" s="139"/>
      <c r="L261" s="139"/>
      <c r="M261" s="138">
        <f>L261-K261</f>
        <v>0</v>
      </c>
      <c r="N261" s="146" t="e">
        <f>L261/K261*100</f>
        <v>#DIV/0!</v>
      </c>
    </row>
    <row r="262" spans="1:14" s="192" customFormat="1" ht="22.5" customHeight="1">
      <c r="A262" s="135"/>
      <c r="B262" s="135" t="s">
        <v>265</v>
      </c>
      <c r="C262" s="139">
        <f>G262+K262</f>
        <v>30753.9</v>
      </c>
      <c r="D262" s="139">
        <f>H262+L262</f>
        <v>14972.3</v>
      </c>
      <c r="E262" s="138">
        <f t="shared" si="43"/>
        <v>-15781.600000000002</v>
      </c>
      <c r="F262" s="146">
        <f t="shared" si="44"/>
        <v>48.684231918553415</v>
      </c>
      <c r="G262" s="140">
        <v>28644.5</v>
      </c>
      <c r="H262" s="140">
        <v>11664.5</v>
      </c>
      <c r="I262" s="138">
        <f t="shared" si="45"/>
        <v>-16980</v>
      </c>
      <c r="J262" s="146">
        <f t="shared" si="46"/>
        <v>40.721604496500206</v>
      </c>
      <c r="K262" s="139">
        <v>2109.4</v>
      </c>
      <c r="L262" s="139">
        <v>3307.8</v>
      </c>
      <c r="M262" s="138">
        <f t="shared" si="47"/>
        <v>1198.4</v>
      </c>
      <c r="N262" s="146">
        <f t="shared" si="48"/>
        <v>156.81236370531906</v>
      </c>
    </row>
    <row r="263" spans="1:14" s="193" customFormat="1" ht="23.25" customHeight="1">
      <c r="A263" s="194"/>
      <c r="B263" s="136"/>
      <c r="C263" s="141"/>
      <c r="D263" s="142"/>
      <c r="E263" s="138"/>
      <c r="F263" s="146"/>
      <c r="G263" s="142"/>
      <c r="H263" s="142"/>
      <c r="I263" s="138"/>
      <c r="J263" s="146"/>
      <c r="K263" s="141"/>
      <c r="L263" s="141"/>
      <c r="M263" s="138"/>
      <c r="N263" s="146"/>
    </row>
    <row r="264" spans="1:14" s="193" customFormat="1" ht="23.25" customHeight="1">
      <c r="A264" s="194"/>
      <c r="B264" s="130" t="s">
        <v>7</v>
      </c>
      <c r="C264" s="139">
        <f>C266-C265</f>
        <v>169439.80000000002</v>
      </c>
      <c r="D264" s="139">
        <f>D266-D265</f>
        <v>162972.1</v>
      </c>
      <c r="E264" s="138">
        <f aca="true" t="shared" si="49" ref="E264:E375">D264-C264</f>
        <v>-6467.700000000012</v>
      </c>
      <c r="F264" s="146">
        <f aca="true" t="shared" si="50" ref="F264:F375">D264/C264*100</f>
        <v>96.18289209500955</v>
      </c>
      <c r="G264" s="139">
        <f>G266-G265</f>
        <v>139564.5</v>
      </c>
      <c r="H264" s="139">
        <f>H266-H265</f>
        <v>136018.9</v>
      </c>
      <c r="I264" s="138">
        <f aca="true" t="shared" si="51" ref="I264:I375">H264-G264</f>
        <v>-3545.600000000006</v>
      </c>
      <c r="J264" s="146">
        <f aca="true" t="shared" si="52" ref="J264:J375">H264/G264*100</f>
        <v>97.45952588229815</v>
      </c>
      <c r="K264" s="139">
        <f>K266-K265</f>
        <v>29875.3</v>
      </c>
      <c r="L264" s="139">
        <f>L266-L265</f>
        <v>26953.199999999997</v>
      </c>
      <c r="M264" s="138">
        <f aca="true" t="shared" si="53" ref="M264:M375">L264-K264</f>
        <v>-2922.100000000002</v>
      </c>
      <c r="N264" s="146">
        <f>L264/K264*100</f>
        <v>90.21901035303411</v>
      </c>
    </row>
    <row r="265" spans="1:14" s="192" customFormat="1" ht="23.25" customHeight="1">
      <c r="A265" s="134"/>
      <c r="B265" s="135" t="s">
        <v>264</v>
      </c>
      <c r="C265" s="139"/>
      <c r="D265" s="139">
        <f>D268+D298</f>
        <v>15.5</v>
      </c>
      <c r="E265" s="138">
        <f t="shared" si="49"/>
        <v>15.5</v>
      </c>
      <c r="F265" s="146"/>
      <c r="G265" s="139"/>
      <c r="H265" s="139"/>
      <c r="I265" s="138"/>
      <c r="J265" s="146"/>
      <c r="K265" s="139"/>
      <c r="L265" s="139">
        <f>L268+L298</f>
        <v>15.5</v>
      </c>
      <c r="M265" s="138">
        <f>L265-K265</f>
        <v>15.5</v>
      </c>
      <c r="N265" s="146"/>
    </row>
    <row r="266" spans="1:14" s="192" customFormat="1" ht="23.25" customHeight="1">
      <c r="A266" s="135"/>
      <c r="B266" s="135" t="s">
        <v>265</v>
      </c>
      <c r="C266" s="139">
        <f>C269+C299</f>
        <v>169439.80000000002</v>
      </c>
      <c r="D266" s="139">
        <f>D269+D299</f>
        <v>162987.6</v>
      </c>
      <c r="E266" s="138">
        <f t="shared" si="49"/>
        <v>-6452.200000000012</v>
      </c>
      <c r="F266" s="146">
        <f t="shared" si="50"/>
        <v>96.19203988673263</v>
      </c>
      <c r="G266" s="139">
        <f>G269+G299</f>
        <v>139564.5</v>
      </c>
      <c r="H266" s="139">
        <f>H269+H299</f>
        <v>136018.9</v>
      </c>
      <c r="I266" s="138">
        <f t="shared" si="51"/>
        <v>-3545.600000000006</v>
      </c>
      <c r="J266" s="146">
        <f t="shared" si="52"/>
        <v>97.45952588229815</v>
      </c>
      <c r="K266" s="139">
        <f>K269+K299</f>
        <v>29875.3</v>
      </c>
      <c r="L266" s="139">
        <f>L269+L299</f>
        <v>26968.699999999997</v>
      </c>
      <c r="M266" s="138">
        <f t="shared" si="53"/>
        <v>-2906.600000000002</v>
      </c>
      <c r="N266" s="146">
        <f aca="true" t="shared" si="54" ref="N266:N299">L266/K266*100</f>
        <v>90.27089267722835</v>
      </c>
    </row>
    <row r="267" spans="1:14" s="192" customFormat="1" ht="23.25" customHeight="1">
      <c r="A267" s="135"/>
      <c r="B267" s="135" t="s">
        <v>258</v>
      </c>
      <c r="C267" s="139">
        <f>C269-C268</f>
        <v>151028.90000000002</v>
      </c>
      <c r="D267" s="139">
        <f>D269-D268</f>
        <v>145115.6</v>
      </c>
      <c r="E267" s="138">
        <f t="shared" si="49"/>
        <v>-5913.3000000000175</v>
      </c>
      <c r="F267" s="146">
        <f t="shared" si="50"/>
        <v>96.08465664518512</v>
      </c>
      <c r="G267" s="139">
        <f>G269-G268</f>
        <v>124152</v>
      </c>
      <c r="H267" s="139">
        <f>H269-H268</f>
        <v>122793.79999999999</v>
      </c>
      <c r="I267" s="138">
        <f t="shared" si="51"/>
        <v>-1358.2000000000116</v>
      </c>
      <c r="J267" s="146">
        <f t="shared" si="52"/>
        <v>98.90601842902248</v>
      </c>
      <c r="K267" s="139">
        <f>K269-K268</f>
        <v>26876.899999999998</v>
      </c>
      <c r="L267" s="139">
        <f>L269-L268</f>
        <v>22321.8</v>
      </c>
      <c r="M267" s="138">
        <f t="shared" si="53"/>
        <v>-4555.0999999999985</v>
      </c>
      <c r="N267" s="146">
        <f t="shared" si="54"/>
        <v>83.05198888264644</v>
      </c>
    </row>
    <row r="268" spans="1:14" s="192" customFormat="1" ht="23.25" customHeight="1">
      <c r="A268" s="135"/>
      <c r="B268" s="135" t="s">
        <v>264</v>
      </c>
      <c r="C268" s="139"/>
      <c r="D268" s="139">
        <f>D271+D274+D277+D280+D283+D286+D289+D292+D295</f>
        <v>15.5</v>
      </c>
      <c r="E268" s="138">
        <f t="shared" si="49"/>
        <v>15.5</v>
      </c>
      <c r="F268" s="146"/>
      <c r="G268" s="139"/>
      <c r="H268" s="139"/>
      <c r="I268" s="138"/>
      <c r="J268" s="146"/>
      <c r="K268" s="139"/>
      <c r="L268" s="139">
        <f>L271+L274+L277+L280+L283+L286+L289+L292+L295</f>
        <v>15.5</v>
      </c>
      <c r="M268" s="138">
        <f>L268-K268</f>
        <v>15.5</v>
      </c>
      <c r="N268" s="146"/>
    </row>
    <row r="269" spans="1:14" s="192" customFormat="1" ht="23.25" customHeight="1">
      <c r="A269" s="135"/>
      <c r="B269" s="135" t="s">
        <v>265</v>
      </c>
      <c r="C269" s="139">
        <f>C272+C275+C278+C281+C284+C287+C290+C293+C296</f>
        <v>151028.90000000002</v>
      </c>
      <c r="D269" s="139">
        <f>D272+D275+D278+D281+D284+D287+D290+D293+D296</f>
        <v>145131.1</v>
      </c>
      <c r="E269" s="138">
        <f t="shared" si="49"/>
        <v>-5897.8000000000175</v>
      </c>
      <c r="F269" s="146">
        <f t="shared" si="50"/>
        <v>96.0949195816165</v>
      </c>
      <c r="G269" s="139">
        <f>G272+G275+G278+G281+G284+G287+G290+G293+G296</f>
        <v>124152</v>
      </c>
      <c r="H269" s="139">
        <f>H272+H275+H278+H281+H284+H287+H290+H293+H296</f>
        <v>122793.79999999999</v>
      </c>
      <c r="I269" s="138">
        <f t="shared" si="51"/>
        <v>-1358.2000000000116</v>
      </c>
      <c r="J269" s="146">
        <f t="shared" si="52"/>
        <v>98.90601842902248</v>
      </c>
      <c r="K269" s="139">
        <f>K272+K275+K278+K281+K284+K287+K290+K293+K296</f>
        <v>26876.899999999998</v>
      </c>
      <c r="L269" s="139">
        <f>L272+L275+L278+L281+L284+L287+L290+L293+L296</f>
        <v>22337.3</v>
      </c>
      <c r="M269" s="138">
        <f t="shared" si="53"/>
        <v>-4539.5999999999985</v>
      </c>
      <c r="N269" s="146">
        <f t="shared" si="54"/>
        <v>83.10965922409207</v>
      </c>
    </row>
    <row r="270" spans="1:14" s="193" customFormat="1" ht="23.25" customHeight="1">
      <c r="A270" s="136" t="s">
        <v>241</v>
      </c>
      <c r="B270" s="136" t="s">
        <v>242</v>
      </c>
      <c r="C270" s="141">
        <f>C272-C271</f>
        <v>121658.20000000001</v>
      </c>
      <c r="D270" s="141">
        <f>D272-D271</f>
        <v>116142</v>
      </c>
      <c r="E270" s="143">
        <f t="shared" si="49"/>
        <v>-5516.200000000012</v>
      </c>
      <c r="F270" s="244">
        <f t="shared" si="50"/>
        <v>95.46582145716441</v>
      </c>
      <c r="G270" s="141">
        <f>G272-G271</f>
        <v>100198.6</v>
      </c>
      <c r="H270" s="141">
        <f>H272-H271</f>
        <v>99083.2</v>
      </c>
      <c r="I270" s="143">
        <f t="shared" si="51"/>
        <v>-1115.4000000000087</v>
      </c>
      <c r="J270" s="244">
        <f t="shared" si="52"/>
        <v>98.88681079376357</v>
      </c>
      <c r="K270" s="141">
        <f>K272-K271</f>
        <v>21459.6</v>
      </c>
      <c r="L270" s="141">
        <f>L272-L271</f>
        <v>17058.8</v>
      </c>
      <c r="M270" s="143">
        <f t="shared" si="53"/>
        <v>-4400.799999999999</v>
      </c>
      <c r="N270" s="244">
        <f t="shared" si="54"/>
        <v>79.49262800797779</v>
      </c>
    </row>
    <row r="271" spans="1:14" s="193" customFormat="1" ht="23.25" customHeight="1" hidden="1">
      <c r="A271" s="136"/>
      <c r="B271" s="136" t="s">
        <v>264</v>
      </c>
      <c r="C271" s="141">
        <f>G271+K271</f>
        <v>0</v>
      </c>
      <c r="D271" s="141">
        <f>H271+L271</f>
        <v>0</v>
      </c>
      <c r="E271" s="143">
        <f t="shared" si="49"/>
        <v>0</v>
      </c>
      <c r="F271" s="244" t="e">
        <f t="shared" si="50"/>
        <v>#DIV/0!</v>
      </c>
      <c r="G271" s="142"/>
      <c r="H271" s="142"/>
      <c r="I271" s="143">
        <f t="shared" si="51"/>
        <v>0</v>
      </c>
      <c r="J271" s="244" t="e">
        <f t="shared" si="52"/>
        <v>#DIV/0!</v>
      </c>
      <c r="K271" s="141"/>
      <c r="L271" s="141"/>
      <c r="M271" s="143">
        <f t="shared" si="53"/>
        <v>0</v>
      </c>
      <c r="N271" s="244" t="e">
        <f t="shared" si="54"/>
        <v>#DIV/0!</v>
      </c>
    </row>
    <row r="272" spans="1:14" s="193" customFormat="1" ht="23.25" customHeight="1">
      <c r="A272" s="136"/>
      <c r="B272" s="136" t="s">
        <v>265</v>
      </c>
      <c r="C272" s="141">
        <f>G272+K272</f>
        <v>121658.20000000001</v>
      </c>
      <c r="D272" s="141">
        <f>H272+L272</f>
        <v>116142</v>
      </c>
      <c r="E272" s="143">
        <f t="shared" si="49"/>
        <v>-5516.200000000012</v>
      </c>
      <c r="F272" s="244">
        <f t="shared" si="50"/>
        <v>95.46582145716441</v>
      </c>
      <c r="G272" s="142">
        <v>100198.6</v>
      </c>
      <c r="H272" s="142">
        <v>99083.2</v>
      </c>
      <c r="I272" s="143">
        <f t="shared" si="51"/>
        <v>-1115.4000000000087</v>
      </c>
      <c r="J272" s="244">
        <f t="shared" si="52"/>
        <v>98.88681079376357</v>
      </c>
      <c r="K272" s="141">
        <v>21459.6</v>
      </c>
      <c r="L272" s="141">
        <v>17058.8</v>
      </c>
      <c r="M272" s="143">
        <f t="shared" si="53"/>
        <v>-4400.799999999999</v>
      </c>
      <c r="N272" s="244">
        <f t="shared" si="54"/>
        <v>79.49262800797779</v>
      </c>
    </row>
    <row r="273" spans="1:14" s="193" customFormat="1" ht="23.25" customHeight="1">
      <c r="A273" s="136" t="s">
        <v>243</v>
      </c>
      <c r="B273" s="136" t="s">
        <v>244</v>
      </c>
      <c r="C273" s="141">
        <f>C275-C274</f>
        <v>29370.7</v>
      </c>
      <c r="D273" s="141">
        <f>D275-D274</f>
        <v>28962.6</v>
      </c>
      <c r="E273" s="143">
        <f t="shared" si="49"/>
        <v>-408.1000000000022</v>
      </c>
      <c r="F273" s="244">
        <f t="shared" si="50"/>
        <v>98.61052000803521</v>
      </c>
      <c r="G273" s="141">
        <f>G275-G274</f>
        <v>23953.4</v>
      </c>
      <c r="H273" s="141">
        <f>H275-H274</f>
        <v>23710.6</v>
      </c>
      <c r="I273" s="143">
        <f t="shared" si="51"/>
        <v>-242.8000000000029</v>
      </c>
      <c r="J273" s="244">
        <f t="shared" si="52"/>
        <v>98.98636519241526</v>
      </c>
      <c r="K273" s="141">
        <f>K275-K274</f>
        <v>5417.3</v>
      </c>
      <c r="L273" s="141">
        <f>L275-L274</f>
        <v>5252</v>
      </c>
      <c r="M273" s="143">
        <f t="shared" si="53"/>
        <v>-165.30000000000018</v>
      </c>
      <c r="N273" s="244">
        <f t="shared" si="54"/>
        <v>96.9486644638473</v>
      </c>
    </row>
    <row r="274" spans="1:14" s="193" customFormat="1" ht="23.25" customHeight="1">
      <c r="A274" s="136"/>
      <c r="B274" s="136" t="s">
        <v>264</v>
      </c>
      <c r="C274" s="141"/>
      <c r="D274" s="141">
        <f>H274+L274</f>
        <v>15.5</v>
      </c>
      <c r="E274" s="143">
        <f t="shared" si="49"/>
        <v>15.5</v>
      </c>
      <c r="F274" s="244"/>
      <c r="G274" s="142"/>
      <c r="H274" s="142"/>
      <c r="I274" s="143"/>
      <c r="J274" s="244"/>
      <c r="K274" s="141"/>
      <c r="L274" s="141">
        <v>15.5</v>
      </c>
      <c r="M274" s="143">
        <f>L274-K274</f>
        <v>15.5</v>
      </c>
      <c r="N274" s="244"/>
    </row>
    <row r="275" spans="1:14" s="193" customFormat="1" ht="23.25" customHeight="1">
      <c r="A275" s="136"/>
      <c r="B275" s="136" t="s">
        <v>265</v>
      </c>
      <c r="C275" s="141">
        <f>G275+K275</f>
        <v>29370.7</v>
      </c>
      <c r="D275" s="141">
        <f>H275+L275</f>
        <v>28978.1</v>
      </c>
      <c r="E275" s="143">
        <f t="shared" si="49"/>
        <v>-392.6000000000022</v>
      </c>
      <c r="F275" s="244">
        <f t="shared" si="50"/>
        <v>98.66329369065087</v>
      </c>
      <c r="G275" s="142">
        <v>23953.4</v>
      </c>
      <c r="H275" s="142">
        <v>23710.6</v>
      </c>
      <c r="I275" s="143">
        <f t="shared" si="51"/>
        <v>-242.8000000000029</v>
      </c>
      <c r="J275" s="244">
        <f t="shared" si="52"/>
        <v>98.98636519241526</v>
      </c>
      <c r="K275" s="141">
        <v>5417.3</v>
      </c>
      <c r="L275" s="141">
        <v>5267.5</v>
      </c>
      <c r="M275" s="143">
        <f t="shared" si="53"/>
        <v>-149.80000000000018</v>
      </c>
      <c r="N275" s="244">
        <f t="shared" si="54"/>
        <v>97.23478485592454</v>
      </c>
    </row>
    <row r="276" spans="1:14" s="193" customFormat="1" ht="23.25" customHeight="1">
      <c r="A276" s="136" t="s">
        <v>245</v>
      </c>
      <c r="B276" s="136" t="s">
        <v>246</v>
      </c>
      <c r="C276" s="141"/>
      <c r="D276" s="141">
        <f>D278-D277</f>
        <v>11</v>
      </c>
      <c r="E276" s="143">
        <f t="shared" si="49"/>
        <v>11</v>
      </c>
      <c r="F276" s="244"/>
      <c r="G276" s="141"/>
      <c r="H276" s="141"/>
      <c r="I276" s="143"/>
      <c r="J276" s="244"/>
      <c r="K276" s="141"/>
      <c r="L276" s="141">
        <f>L278-L277</f>
        <v>11</v>
      </c>
      <c r="M276" s="143">
        <f t="shared" si="53"/>
        <v>11</v>
      </c>
      <c r="N276" s="244"/>
    </row>
    <row r="277" spans="1:14" s="193" customFormat="1" ht="23.25" customHeight="1" hidden="1">
      <c r="A277" s="136"/>
      <c r="B277" s="136" t="s">
        <v>264</v>
      </c>
      <c r="C277" s="141"/>
      <c r="D277" s="141">
        <f>H277+L277</f>
        <v>0</v>
      </c>
      <c r="E277" s="143">
        <f t="shared" si="49"/>
        <v>0</v>
      </c>
      <c r="F277" s="244"/>
      <c r="G277" s="142"/>
      <c r="H277" s="142"/>
      <c r="I277" s="143"/>
      <c r="J277" s="244"/>
      <c r="K277" s="141"/>
      <c r="L277" s="141"/>
      <c r="M277" s="143">
        <f t="shared" si="53"/>
        <v>0</v>
      </c>
      <c r="N277" s="244"/>
    </row>
    <row r="278" spans="1:14" s="193" customFormat="1" ht="23.25" customHeight="1">
      <c r="A278" s="136"/>
      <c r="B278" s="136" t="s">
        <v>265</v>
      </c>
      <c r="C278" s="141"/>
      <c r="D278" s="141">
        <f>H278+L278</f>
        <v>11</v>
      </c>
      <c r="E278" s="143">
        <f t="shared" si="49"/>
        <v>11</v>
      </c>
      <c r="F278" s="244"/>
      <c r="G278" s="142"/>
      <c r="H278" s="142"/>
      <c r="I278" s="143"/>
      <c r="J278" s="244"/>
      <c r="K278" s="141"/>
      <c r="L278" s="141">
        <v>11</v>
      </c>
      <c r="M278" s="143">
        <f t="shared" si="53"/>
        <v>11</v>
      </c>
      <c r="N278" s="244"/>
    </row>
    <row r="279" spans="1:14" s="193" customFormat="1" ht="23.25" customHeight="1" hidden="1">
      <c r="A279" s="136" t="s">
        <v>251</v>
      </c>
      <c r="B279" s="136" t="s">
        <v>252</v>
      </c>
      <c r="C279" s="141">
        <f>C281-C280</f>
        <v>0</v>
      </c>
      <c r="D279" s="141">
        <f>D281-D280</f>
        <v>0</v>
      </c>
      <c r="E279" s="143">
        <f t="shared" si="49"/>
        <v>0</v>
      </c>
      <c r="F279" s="244" t="e">
        <f t="shared" si="50"/>
        <v>#DIV/0!</v>
      </c>
      <c r="G279" s="141">
        <f>G281-G280</f>
        <v>0</v>
      </c>
      <c r="H279" s="141">
        <f>H281-H280</f>
        <v>0</v>
      </c>
      <c r="I279" s="143">
        <f t="shared" si="51"/>
        <v>0</v>
      </c>
      <c r="J279" s="244" t="e">
        <f t="shared" si="52"/>
        <v>#DIV/0!</v>
      </c>
      <c r="K279" s="141">
        <f>K281-K280</f>
        <v>0</v>
      </c>
      <c r="L279" s="141">
        <f>L281-L280</f>
        <v>0</v>
      </c>
      <c r="M279" s="143">
        <f t="shared" si="53"/>
        <v>0</v>
      </c>
      <c r="N279" s="244" t="e">
        <f t="shared" si="54"/>
        <v>#DIV/0!</v>
      </c>
    </row>
    <row r="280" spans="1:14" s="193" customFormat="1" ht="23.25" customHeight="1" hidden="1">
      <c r="A280" s="136"/>
      <c r="B280" s="136" t="s">
        <v>264</v>
      </c>
      <c r="C280" s="141">
        <f>G280+K280</f>
        <v>0</v>
      </c>
      <c r="D280" s="141">
        <f>H280+L280</f>
        <v>0</v>
      </c>
      <c r="E280" s="143">
        <f t="shared" si="49"/>
        <v>0</v>
      </c>
      <c r="F280" s="244" t="e">
        <f t="shared" si="50"/>
        <v>#DIV/0!</v>
      </c>
      <c r="G280" s="142"/>
      <c r="H280" s="142"/>
      <c r="I280" s="143">
        <f t="shared" si="51"/>
        <v>0</v>
      </c>
      <c r="J280" s="244" t="e">
        <f t="shared" si="52"/>
        <v>#DIV/0!</v>
      </c>
      <c r="K280" s="141"/>
      <c r="L280" s="141"/>
      <c r="M280" s="143">
        <f t="shared" si="53"/>
        <v>0</v>
      </c>
      <c r="N280" s="244" t="e">
        <f t="shared" si="54"/>
        <v>#DIV/0!</v>
      </c>
    </row>
    <row r="281" spans="1:14" s="193" customFormat="1" ht="23.25" customHeight="1" hidden="1">
      <c r="A281" s="136"/>
      <c r="B281" s="136" t="s">
        <v>265</v>
      </c>
      <c r="C281" s="141">
        <f>G281+K281</f>
        <v>0</v>
      </c>
      <c r="D281" s="141">
        <f>H281+L281</f>
        <v>0</v>
      </c>
      <c r="E281" s="143">
        <f t="shared" si="49"/>
        <v>0</v>
      </c>
      <c r="F281" s="244" t="e">
        <f t="shared" si="50"/>
        <v>#DIV/0!</v>
      </c>
      <c r="G281" s="142"/>
      <c r="H281" s="142"/>
      <c r="I281" s="143">
        <f t="shared" si="51"/>
        <v>0</v>
      </c>
      <c r="J281" s="244" t="e">
        <f t="shared" si="52"/>
        <v>#DIV/0!</v>
      </c>
      <c r="K281" s="141"/>
      <c r="L281" s="141"/>
      <c r="M281" s="143">
        <f t="shared" si="53"/>
        <v>0</v>
      </c>
      <c r="N281" s="244" t="e">
        <f t="shared" si="54"/>
        <v>#DIV/0!</v>
      </c>
    </row>
    <row r="282" spans="1:14" s="193" customFormat="1" ht="23.25" customHeight="1" hidden="1">
      <c r="A282" s="136" t="s">
        <v>247</v>
      </c>
      <c r="B282" s="136" t="s">
        <v>248</v>
      </c>
      <c r="C282" s="141">
        <f>C284-C283</f>
        <v>0</v>
      </c>
      <c r="D282" s="141">
        <f>D284-D283</f>
        <v>0</v>
      </c>
      <c r="E282" s="143">
        <f t="shared" si="49"/>
        <v>0</v>
      </c>
      <c r="F282" s="244" t="e">
        <f t="shared" si="50"/>
        <v>#DIV/0!</v>
      </c>
      <c r="G282" s="141">
        <f>G284-G283</f>
        <v>0</v>
      </c>
      <c r="H282" s="141">
        <f>H284-H283</f>
        <v>0</v>
      </c>
      <c r="I282" s="143">
        <f t="shared" si="51"/>
        <v>0</v>
      </c>
      <c r="J282" s="244" t="e">
        <f t="shared" si="52"/>
        <v>#DIV/0!</v>
      </c>
      <c r="K282" s="141">
        <f>K284-K283</f>
        <v>0</v>
      </c>
      <c r="L282" s="141">
        <f>L284-L283</f>
        <v>0</v>
      </c>
      <c r="M282" s="143">
        <f t="shared" si="53"/>
        <v>0</v>
      </c>
      <c r="N282" s="244" t="e">
        <f t="shared" si="54"/>
        <v>#DIV/0!</v>
      </c>
    </row>
    <row r="283" spans="1:14" s="193" customFormat="1" ht="23.25" customHeight="1" hidden="1">
      <c r="A283" s="136"/>
      <c r="B283" s="136" t="s">
        <v>264</v>
      </c>
      <c r="C283" s="141">
        <f>G283+K283</f>
        <v>0</v>
      </c>
      <c r="D283" s="141">
        <f>H283+L283</f>
        <v>0</v>
      </c>
      <c r="E283" s="143">
        <f t="shared" si="49"/>
        <v>0</v>
      </c>
      <c r="F283" s="244" t="e">
        <f t="shared" si="50"/>
        <v>#DIV/0!</v>
      </c>
      <c r="G283" s="142"/>
      <c r="H283" s="142"/>
      <c r="I283" s="143">
        <f t="shared" si="51"/>
        <v>0</v>
      </c>
      <c r="J283" s="244" t="e">
        <f t="shared" si="52"/>
        <v>#DIV/0!</v>
      </c>
      <c r="K283" s="141"/>
      <c r="L283" s="141"/>
      <c r="M283" s="143">
        <f t="shared" si="53"/>
        <v>0</v>
      </c>
      <c r="N283" s="244" t="e">
        <f t="shared" si="54"/>
        <v>#DIV/0!</v>
      </c>
    </row>
    <row r="284" spans="1:14" s="193" customFormat="1" ht="23.25" customHeight="1" hidden="1">
      <c r="A284" s="136"/>
      <c r="B284" s="136" t="s">
        <v>265</v>
      </c>
      <c r="C284" s="141">
        <f>G284+K284</f>
        <v>0</v>
      </c>
      <c r="D284" s="141">
        <f>H284+L284</f>
        <v>0</v>
      </c>
      <c r="E284" s="143">
        <f t="shared" si="49"/>
        <v>0</v>
      </c>
      <c r="F284" s="244" t="e">
        <f t="shared" si="50"/>
        <v>#DIV/0!</v>
      </c>
      <c r="G284" s="142"/>
      <c r="H284" s="142"/>
      <c r="I284" s="143">
        <f t="shared" si="51"/>
        <v>0</v>
      </c>
      <c r="J284" s="244" t="e">
        <f t="shared" si="52"/>
        <v>#DIV/0!</v>
      </c>
      <c r="K284" s="141"/>
      <c r="L284" s="141"/>
      <c r="M284" s="143">
        <f t="shared" si="53"/>
        <v>0</v>
      </c>
      <c r="N284" s="244" t="e">
        <f t="shared" si="54"/>
        <v>#DIV/0!</v>
      </c>
    </row>
    <row r="285" spans="1:14" s="193" customFormat="1" ht="23.25" customHeight="1" hidden="1">
      <c r="A285" s="136" t="s">
        <v>394</v>
      </c>
      <c r="B285" s="136" t="s">
        <v>395</v>
      </c>
      <c r="C285" s="141">
        <f>C287-C286</f>
        <v>0</v>
      </c>
      <c r="D285" s="141">
        <f>D287-D286</f>
        <v>0</v>
      </c>
      <c r="E285" s="143">
        <f t="shared" si="49"/>
        <v>0</v>
      </c>
      <c r="F285" s="244" t="e">
        <f t="shared" si="50"/>
        <v>#DIV/0!</v>
      </c>
      <c r="G285" s="141">
        <f>G287-G286</f>
        <v>0</v>
      </c>
      <c r="H285" s="141">
        <f>H287-H286</f>
        <v>0</v>
      </c>
      <c r="I285" s="143">
        <f t="shared" si="51"/>
        <v>0</v>
      </c>
      <c r="J285" s="244" t="e">
        <f t="shared" si="52"/>
        <v>#DIV/0!</v>
      </c>
      <c r="K285" s="141">
        <f>K287-K286</f>
        <v>0</v>
      </c>
      <c r="L285" s="141">
        <f>L287-L286</f>
        <v>0</v>
      </c>
      <c r="M285" s="143">
        <f t="shared" si="53"/>
        <v>0</v>
      </c>
      <c r="N285" s="244" t="e">
        <f t="shared" si="54"/>
        <v>#DIV/0!</v>
      </c>
    </row>
    <row r="286" spans="1:14" s="193" customFormat="1" ht="23.25" customHeight="1" hidden="1">
      <c r="A286" s="136"/>
      <c r="B286" s="136" t="s">
        <v>264</v>
      </c>
      <c r="C286" s="141">
        <f>G286+K286</f>
        <v>0</v>
      </c>
      <c r="D286" s="141">
        <f>H286+L286</f>
        <v>0</v>
      </c>
      <c r="E286" s="143">
        <f t="shared" si="49"/>
        <v>0</v>
      </c>
      <c r="F286" s="244" t="e">
        <f t="shared" si="50"/>
        <v>#DIV/0!</v>
      </c>
      <c r="G286" s="142"/>
      <c r="H286" s="142"/>
      <c r="I286" s="143">
        <f t="shared" si="51"/>
        <v>0</v>
      </c>
      <c r="J286" s="244" t="e">
        <f t="shared" si="52"/>
        <v>#DIV/0!</v>
      </c>
      <c r="K286" s="141"/>
      <c r="L286" s="141"/>
      <c r="M286" s="143">
        <f t="shared" si="53"/>
        <v>0</v>
      </c>
      <c r="N286" s="244" t="e">
        <f t="shared" si="54"/>
        <v>#DIV/0!</v>
      </c>
    </row>
    <row r="287" spans="1:14" s="193" customFormat="1" ht="23.25" customHeight="1" hidden="1">
      <c r="A287" s="136"/>
      <c r="B287" s="136" t="s">
        <v>265</v>
      </c>
      <c r="C287" s="141">
        <f>G287+K287</f>
        <v>0</v>
      </c>
      <c r="D287" s="141">
        <f>H287+L287</f>
        <v>0</v>
      </c>
      <c r="E287" s="143">
        <f t="shared" si="49"/>
        <v>0</v>
      </c>
      <c r="F287" s="244" t="e">
        <f t="shared" si="50"/>
        <v>#DIV/0!</v>
      </c>
      <c r="G287" s="142"/>
      <c r="H287" s="142"/>
      <c r="I287" s="143">
        <f t="shared" si="51"/>
        <v>0</v>
      </c>
      <c r="J287" s="244" t="e">
        <f t="shared" si="52"/>
        <v>#DIV/0!</v>
      </c>
      <c r="K287" s="141"/>
      <c r="L287" s="141"/>
      <c r="M287" s="143">
        <f t="shared" si="53"/>
        <v>0</v>
      </c>
      <c r="N287" s="244" t="e">
        <f t="shared" si="54"/>
        <v>#DIV/0!</v>
      </c>
    </row>
    <row r="288" spans="1:14" s="193" customFormat="1" ht="23.25" customHeight="1" hidden="1">
      <c r="A288" s="136" t="s">
        <v>396</v>
      </c>
      <c r="B288" s="136" t="s">
        <v>397</v>
      </c>
      <c r="C288" s="141">
        <f>C290-C289</f>
        <v>0</v>
      </c>
      <c r="D288" s="141">
        <f>D290-D289</f>
        <v>0</v>
      </c>
      <c r="E288" s="143">
        <f t="shared" si="49"/>
        <v>0</v>
      </c>
      <c r="F288" s="244" t="e">
        <f t="shared" si="50"/>
        <v>#DIV/0!</v>
      </c>
      <c r="G288" s="141">
        <f>G290-G289</f>
        <v>0</v>
      </c>
      <c r="H288" s="141">
        <f>H290-H289</f>
        <v>0</v>
      </c>
      <c r="I288" s="143">
        <f t="shared" si="51"/>
        <v>0</v>
      </c>
      <c r="J288" s="244" t="e">
        <f t="shared" si="52"/>
        <v>#DIV/0!</v>
      </c>
      <c r="K288" s="141">
        <f>K290-K289</f>
        <v>0</v>
      </c>
      <c r="L288" s="141">
        <f>L290-L289</f>
        <v>0</v>
      </c>
      <c r="M288" s="143">
        <f t="shared" si="53"/>
        <v>0</v>
      </c>
      <c r="N288" s="244" t="e">
        <f t="shared" si="54"/>
        <v>#DIV/0!</v>
      </c>
    </row>
    <row r="289" spans="1:14" s="193" customFormat="1" ht="23.25" customHeight="1" hidden="1">
      <c r="A289" s="136"/>
      <c r="B289" s="136" t="s">
        <v>264</v>
      </c>
      <c r="C289" s="141">
        <f>G289+K289</f>
        <v>0</v>
      </c>
      <c r="D289" s="141">
        <f>H289+L289</f>
        <v>0</v>
      </c>
      <c r="E289" s="143">
        <f t="shared" si="49"/>
        <v>0</v>
      </c>
      <c r="F289" s="244" t="e">
        <f t="shared" si="50"/>
        <v>#DIV/0!</v>
      </c>
      <c r="G289" s="142"/>
      <c r="H289" s="142"/>
      <c r="I289" s="143">
        <f t="shared" si="51"/>
        <v>0</v>
      </c>
      <c r="J289" s="244" t="e">
        <f t="shared" si="52"/>
        <v>#DIV/0!</v>
      </c>
      <c r="K289" s="141"/>
      <c r="L289" s="141"/>
      <c r="M289" s="143">
        <f t="shared" si="53"/>
        <v>0</v>
      </c>
      <c r="N289" s="244" t="e">
        <f t="shared" si="54"/>
        <v>#DIV/0!</v>
      </c>
    </row>
    <row r="290" spans="1:14" s="193" customFormat="1" ht="23.25" customHeight="1" hidden="1">
      <c r="A290" s="136"/>
      <c r="B290" s="136" t="s">
        <v>265</v>
      </c>
      <c r="C290" s="141">
        <f>G290+K290</f>
        <v>0</v>
      </c>
      <c r="D290" s="141">
        <f>H290+L290</f>
        <v>0</v>
      </c>
      <c r="E290" s="143">
        <f t="shared" si="49"/>
        <v>0</v>
      </c>
      <c r="F290" s="244" t="e">
        <f t="shared" si="50"/>
        <v>#DIV/0!</v>
      </c>
      <c r="G290" s="142"/>
      <c r="H290" s="142"/>
      <c r="I290" s="143">
        <f t="shared" si="51"/>
        <v>0</v>
      </c>
      <c r="J290" s="244" t="e">
        <f t="shared" si="52"/>
        <v>#DIV/0!</v>
      </c>
      <c r="K290" s="141"/>
      <c r="L290" s="141"/>
      <c r="M290" s="143">
        <f t="shared" si="53"/>
        <v>0</v>
      </c>
      <c r="N290" s="244" t="e">
        <f t="shared" si="54"/>
        <v>#DIV/0!</v>
      </c>
    </row>
    <row r="291" spans="1:14" s="193" customFormat="1" ht="23.25" customHeight="1" hidden="1">
      <c r="A291" s="136" t="s">
        <v>398</v>
      </c>
      <c r="B291" s="136" t="s">
        <v>399</v>
      </c>
      <c r="C291" s="141">
        <f>C293-C292</f>
        <v>0</v>
      </c>
      <c r="D291" s="141">
        <f>D293-D292</f>
        <v>0</v>
      </c>
      <c r="E291" s="143">
        <f t="shared" si="49"/>
        <v>0</v>
      </c>
      <c r="F291" s="244" t="e">
        <f t="shared" si="50"/>
        <v>#DIV/0!</v>
      </c>
      <c r="G291" s="141">
        <f>G293-G292</f>
        <v>0</v>
      </c>
      <c r="H291" s="141">
        <f>H293-H292</f>
        <v>0</v>
      </c>
      <c r="I291" s="143">
        <f t="shared" si="51"/>
        <v>0</v>
      </c>
      <c r="J291" s="244" t="e">
        <f t="shared" si="52"/>
        <v>#DIV/0!</v>
      </c>
      <c r="K291" s="141">
        <f>K293-K292</f>
        <v>0</v>
      </c>
      <c r="L291" s="141">
        <f>L293-L292</f>
        <v>0</v>
      </c>
      <c r="M291" s="143">
        <f t="shared" si="53"/>
        <v>0</v>
      </c>
      <c r="N291" s="244" t="e">
        <f t="shared" si="54"/>
        <v>#DIV/0!</v>
      </c>
    </row>
    <row r="292" spans="1:14" s="193" customFormat="1" ht="23.25" customHeight="1" hidden="1">
      <c r="A292" s="136"/>
      <c r="B292" s="136" t="s">
        <v>264</v>
      </c>
      <c r="C292" s="141">
        <f>G292+K292</f>
        <v>0</v>
      </c>
      <c r="D292" s="141">
        <f>H292+L292</f>
        <v>0</v>
      </c>
      <c r="E292" s="143">
        <f t="shared" si="49"/>
        <v>0</v>
      </c>
      <c r="F292" s="244" t="e">
        <f t="shared" si="50"/>
        <v>#DIV/0!</v>
      </c>
      <c r="G292" s="142"/>
      <c r="H292" s="142"/>
      <c r="I292" s="143">
        <f t="shared" si="51"/>
        <v>0</v>
      </c>
      <c r="J292" s="244" t="e">
        <f t="shared" si="52"/>
        <v>#DIV/0!</v>
      </c>
      <c r="K292" s="141"/>
      <c r="L292" s="141"/>
      <c r="M292" s="143">
        <f t="shared" si="53"/>
        <v>0</v>
      </c>
      <c r="N292" s="244" t="e">
        <f t="shared" si="54"/>
        <v>#DIV/0!</v>
      </c>
    </row>
    <row r="293" spans="1:14" s="193" customFormat="1" ht="23.25" customHeight="1" hidden="1">
      <c r="A293" s="136"/>
      <c r="B293" s="136" t="s">
        <v>265</v>
      </c>
      <c r="C293" s="141">
        <f>G293+K293</f>
        <v>0</v>
      </c>
      <c r="D293" s="141">
        <f>H293+L293</f>
        <v>0</v>
      </c>
      <c r="E293" s="143">
        <f t="shared" si="49"/>
        <v>0</v>
      </c>
      <c r="F293" s="244" t="e">
        <f t="shared" si="50"/>
        <v>#DIV/0!</v>
      </c>
      <c r="G293" s="142"/>
      <c r="H293" s="142"/>
      <c r="I293" s="143">
        <f t="shared" si="51"/>
        <v>0</v>
      </c>
      <c r="J293" s="244" t="e">
        <f t="shared" si="52"/>
        <v>#DIV/0!</v>
      </c>
      <c r="K293" s="141"/>
      <c r="L293" s="141"/>
      <c r="M293" s="143">
        <f t="shared" si="53"/>
        <v>0</v>
      </c>
      <c r="N293" s="244" t="e">
        <f t="shared" si="54"/>
        <v>#DIV/0!</v>
      </c>
    </row>
    <row r="294" spans="1:14" s="193" customFormat="1" ht="23.25" customHeight="1" hidden="1">
      <c r="A294" s="136" t="s">
        <v>249</v>
      </c>
      <c r="B294" s="136" t="s">
        <v>250</v>
      </c>
      <c r="C294" s="141">
        <f>C296-C295</f>
        <v>0</v>
      </c>
      <c r="D294" s="141">
        <f>D296-D295</f>
        <v>0</v>
      </c>
      <c r="E294" s="143">
        <f t="shared" si="49"/>
        <v>0</v>
      </c>
      <c r="F294" s="244" t="e">
        <f t="shared" si="50"/>
        <v>#DIV/0!</v>
      </c>
      <c r="G294" s="141">
        <f>G296-G295</f>
        <v>0</v>
      </c>
      <c r="H294" s="141">
        <f>H296-H295</f>
        <v>0</v>
      </c>
      <c r="I294" s="143">
        <f t="shared" si="51"/>
        <v>0</v>
      </c>
      <c r="J294" s="244" t="e">
        <f t="shared" si="52"/>
        <v>#DIV/0!</v>
      </c>
      <c r="K294" s="141">
        <f>K296-K295</f>
        <v>0</v>
      </c>
      <c r="L294" s="141">
        <f>L296-L295</f>
        <v>0</v>
      </c>
      <c r="M294" s="143">
        <f t="shared" si="53"/>
        <v>0</v>
      </c>
      <c r="N294" s="244" t="e">
        <f t="shared" si="54"/>
        <v>#DIV/0!</v>
      </c>
    </row>
    <row r="295" spans="1:14" s="193" customFormat="1" ht="23.25" customHeight="1" hidden="1">
      <c r="A295" s="136"/>
      <c r="B295" s="136" t="s">
        <v>264</v>
      </c>
      <c r="C295" s="141">
        <f>G295+K295</f>
        <v>0</v>
      </c>
      <c r="D295" s="141">
        <f>H295+L295</f>
        <v>0</v>
      </c>
      <c r="E295" s="143">
        <f t="shared" si="49"/>
        <v>0</v>
      </c>
      <c r="F295" s="244" t="e">
        <f t="shared" si="50"/>
        <v>#DIV/0!</v>
      </c>
      <c r="G295" s="142"/>
      <c r="H295" s="142"/>
      <c r="I295" s="143">
        <f t="shared" si="51"/>
        <v>0</v>
      </c>
      <c r="J295" s="244" t="e">
        <f t="shared" si="52"/>
        <v>#DIV/0!</v>
      </c>
      <c r="K295" s="141"/>
      <c r="L295" s="141"/>
      <c r="M295" s="143">
        <f t="shared" si="53"/>
        <v>0</v>
      </c>
      <c r="N295" s="244" t="e">
        <f t="shared" si="54"/>
        <v>#DIV/0!</v>
      </c>
    </row>
    <row r="296" spans="1:14" s="193" customFormat="1" ht="23.25" customHeight="1" hidden="1">
      <c r="A296" s="136"/>
      <c r="B296" s="136" t="s">
        <v>265</v>
      </c>
      <c r="C296" s="141">
        <f>G296+K296</f>
        <v>0</v>
      </c>
      <c r="D296" s="141">
        <f>H296+L296</f>
        <v>0</v>
      </c>
      <c r="E296" s="143">
        <f t="shared" si="49"/>
        <v>0</v>
      </c>
      <c r="F296" s="244" t="e">
        <f t="shared" si="50"/>
        <v>#DIV/0!</v>
      </c>
      <c r="G296" s="142"/>
      <c r="H296" s="142"/>
      <c r="I296" s="143">
        <f t="shared" si="51"/>
        <v>0</v>
      </c>
      <c r="J296" s="244" t="e">
        <f t="shared" si="52"/>
        <v>#DIV/0!</v>
      </c>
      <c r="K296" s="141"/>
      <c r="L296" s="141"/>
      <c r="M296" s="143">
        <f t="shared" si="53"/>
        <v>0</v>
      </c>
      <c r="N296" s="244" t="e">
        <f t="shared" si="54"/>
        <v>#DIV/0!</v>
      </c>
    </row>
    <row r="297" spans="1:14" s="192" customFormat="1" ht="23.25" customHeight="1">
      <c r="A297" s="135"/>
      <c r="B297" s="135" t="s">
        <v>259</v>
      </c>
      <c r="C297" s="139">
        <f>C299-C298</f>
        <v>18410.9</v>
      </c>
      <c r="D297" s="139">
        <f>D299-D298</f>
        <v>17856.5</v>
      </c>
      <c r="E297" s="138">
        <f t="shared" si="49"/>
        <v>-554.4000000000015</v>
      </c>
      <c r="F297" s="146">
        <f t="shared" si="50"/>
        <v>96.98874036576159</v>
      </c>
      <c r="G297" s="139">
        <f>G299-G298</f>
        <v>15412.5</v>
      </c>
      <c r="H297" s="139">
        <f>H299-H298</f>
        <v>13225.1</v>
      </c>
      <c r="I297" s="138">
        <f t="shared" si="51"/>
        <v>-2187.3999999999996</v>
      </c>
      <c r="J297" s="146">
        <f t="shared" si="52"/>
        <v>85.80762368207624</v>
      </c>
      <c r="K297" s="139">
        <f>K299-K298</f>
        <v>2998.4</v>
      </c>
      <c r="L297" s="139">
        <f>L299-L298</f>
        <v>4631.4</v>
      </c>
      <c r="M297" s="138">
        <f t="shared" si="53"/>
        <v>1632.9999999999995</v>
      </c>
      <c r="N297" s="146">
        <f t="shared" si="54"/>
        <v>154.46237993596583</v>
      </c>
    </row>
    <row r="298" spans="1:14" s="192" customFormat="1" ht="23.25" customHeight="1" hidden="1">
      <c r="A298" s="135"/>
      <c r="B298" s="135" t="s">
        <v>264</v>
      </c>
      <c r="C298" s="139">
        <f>G298+K298</f>
        <v>0</v>
      </c>
      <c r="D298" s="139">
        <f>H298+L298</f>
        <v>0</v>
      </c>
      <c r="E298" s="138">
        <f t="shared" si="49"/>
        <v>0</v>
      </c>
      <c r="F298" s="146" t="e">
        <f t="shared" si="50"/>
        <v>#DIV/0!</v>
      </c>
      <c r="G298" s="140"/>
      <c r="H298" s="140"/>
      <c r="I298" s="138">
        <f t="shared" si="51"/>
        <v>0</v>
      </c>
      <c r="J298" s="146" t="e">
        <f t="shared" si="52"/>
        <v>#DIV/0!</v>
      </c>
      <c r="K298" s="139"/>
      <c r="L298" s="139"/>
      <c r="M298" s="138">
        <f t="shared" si="53"/>
        <v>0</v>
      </c>
      <c r="N298" s="146" t="e">
        <f t="shared" si="54"/>
        <v>#DIV/0!</v>
      </c>
    </row>
    <row r="299" spans="1:14" s="192" customFormat="1" ht="23.25" customHeight="1">
      <c r="A299" s="135"/>
      <c r="B299" s="135" t="s">
        <v>265</v>
      </c>
      <c r="C299" s="139">
        <f>G299+K299</f>
        <v>18410.9</v>
      </c>
      <c r="D299" s="139">
        <f>H299+L299</f>
        <v>17856.5</v>
      </c>
      <c r="E299" s="138">
        <f t="shared" si="49"/>
        <v>-554.4000000000015</v>
      </c>
      <c r="F299" s="146">
        <f t="shared" si="50"/>
        <v>96.98874036576159</v>
      </c>
      <c r="G299" s="140">
        <v>15412.5</v>
      </c>
      <c r="H299" s="140">
        <v>13225.1</v>
      </c>
      <c r="I299" s="138">
        <f t="shared" si="51"/>
        <v>-2187.3999999999996</v>
      </c>
      <c r="J299" s="146">
        <f t="shared" si="52"/>
        <v>85.80762368207624</v>
      </c>
      <c r="K299" s="139">
        <v>2998.4</v>
      </c>
      <c r="L299" s="139">
        <v>4631.4</v>
      </c>
      <c r="M299" s="138">
        <f t="shared" si="53"/>
        <v>1632.9999999999995</v>
      </c>
      <c r="N299" s="146">
        <f t="shared" si="54"/>
        <v>154.46237993596583</v>
      </c>
    </row>
    <row r="300" spans="1:14" s="193" customFormat="1" ht="15.75" customHeight="1">
      <c r="A300" s="194"/>
      <c r="B300" s="136"/>
      <c r="C300" s="141"/>
      <c r="D300" s="142"/>
      <c r="E300" s="138"/>
      <c r="F300" s="146"/>
      <c r="G300" s="142"/>
      <c r="H300" s="142"/>
      <c r="I300" s="138"/>
      <c r="J300" s="146"/>
      <c r="K300" s="141"/>
      <c r="L300" s="141"/>
      <c r="M300" s="138"/>
      <c r="N300" s="146"/>
    </row>
    <row r="301" spans="1:14" s="193" customFormat="1" ht="23.25" customHeight="1">
      <c r="A301" s="194"/>
      <c r="B301" s="130" t="s">
        <v>8</v>
      </c>
      <c r="C301" s="139">
        <f>C303-C302</f>
        <v>835023.4</v>
      </c>
      <c r="D301" s="139">
        <f>D303-D302</f>
        <v>829051.1</v>
      </c>
      <c r="E301" s="138">
        <f t="shared" si="49"/>
        <v>-5972.300000000047</v>
      </c>
      <c r="F301" s="146">
        <f t="shared" si="50"/>
        <v>99.28477453446214</v>
      </c>
      <c r="G301" s="139">
        <f>G303-G302</f>
        <v>694997.2000000001</v>
      </c>
      <c r="H301" s="139">
        <f>H303-H302</f>
        <v>712859.9</v>
      </c>
      <c r="I301" s="138">
        <f t="shared" si="51"/>
        <v>17862.699999999953</v>
      </c>
      <c r="J301" s="146">
        <f t="shared" si="52"/>
        <v>102.57018301656467</v>
      </c>
      <c r="K301" s="139">
        <f>K303-K302</f>
        <v>140026.19999999998</v>
      </c>
      <c r="L301" s="139">
        <f>L303-L302</f>
        <v>116191.2</v>
      </c>
      <c r="M301" s="138">
        <f t="shared" si="53"/>
        <v>-23834.999999999985</v>
      </c>
      <c r="N301" s="146">
        <f>L301/K301*100</f>
        <v>82.97818551099724</v>
      </c>
    </row>
    <row r="302" spans="1:14" s="192" customFormat="1" ht="23.25" customHeight="1">
      <c r="A302" s="134"/>
      <c r="B302" s="135" t="s">
        <v>264</v>
      </c>
      <c r="C302" s="139">
        <f>C305+C335</f>
        <v>300</v>
      </c>
      <c r="D302" s="139">
        <f>D305+D335</f>
        <v>36.5</v>
      </c>
      <c r="E302" s="138">
        <f aca="true" t="shared" si="55" ref="E302:E336">D302-C302</f>
        <v>-263.5</v>
      </c>
      <c r="F302" s="146">
        <f t="shared" si="50"/>
        <v>12.166666666666668</v>
      </c>
      <c r="G302" s="139"/>
      <c r="H302" s="139"/>
      <c r="I302" s="138"/>
      <c r="J302" s="146"/>
      <c r="K302" s="139">
        <f>K305+K335</f>
        <v>300</v>
      </c>
      <c r="L302" s="139">
        <f>L305+L335</f>
        <v>36.5</v>
      </c>
      <c r="M302" s="138">
        <f t="shared" si="53"/>
        <v>-263.5</v>
      </c>
      <c r="N302" s="146">
        <f>L302/K302*100</f>
        <v>12.166666666666668</v>
      </c>
    </row>
    <row r="303" spans="1:14" s="192" customFormat="1" ht="23.25" customHeight="1">
      <c r="A303" s="135"/>
      <c r="B303" s="135" t="s">
        <v>265</v>
      </c>
      <c r="C303" s="139">
        <f>C306+C336</f>
        <v>835323.4</v>
      </c>
      <c r="D303" s="139">
        <f>D306+D336</f>
        <v>829087.6</v>
      </c>
      <c r="E303" s="138">
        <f t="shared" si="55"/>
        <v>-6235.800000000047</v>
      </c>
      <c r="F303" s="146">
        <f aca="true" t="shared" si="56" ref="F303:F336">D303/C303*100</f>
        <v>99.2534867334017</v>
      </c>
      <c r="G303" s="139">
        <f>G306+G336</f>
        <v>694997.2000000001</v>
      </c>
      <c r="H303" s="139">
        <f>H306+H336</f>
        <v>712859.9</v>
      </c>
      <c r="I303" s="138">
        <f aca="true" t="shared" si="57" ref="I303:I336">H303-G303</f>
        <v>17862.699999999953</v>
      </c>
      <c r="J303" s="146">
        <f aca="true" t="shared" si="58" ref="J303:J336">H303/G303*100</f>
        <v>102.57018301656467</v>
      </c>
      <c r="K303" s="139">
        <f>K306+K336</f>
        <v>140326.19999999998</v>
      </c>
      <c r="L303" s="139">
        <f>L306+L336</f>
        <v>116227.7</v>
      </c>
      <c r="M303" s="138">
        <f aca="true" t="shared" si="59" ref="M303:M336">L303-K303</f>
        <v>-24098.499999999985</v>
      </c>
      <c r="N303" s="146">
        <f aca="true" t="shared" si="60" ref="N303:N336">L303/K303*100</f>
        <v>82.826799271982</v>
      </c>
    </row>
    <row r="304" spans="1:14" s="192" customFormat="1" ht="23.25" customHeight="1">
      <c r="A304" s="135"/>
      <c r="B304" s="135" t="s">
        <v>258</v>
      </c>
      <c r="C304" s="139">
        <f>C306-C305</f>
        <v>738833</v>
      </c>
      <c r="D304" s="139">
        <f>D306-D305</f>
        <v>706740.5</v>
      </c>
      <c r="E304" s="138">
        <f t="shared" si="55"/>
        <v>-32092.5</v>
      </c>
      <c r="F304" s="146">
        <f t="shared" si="56"/>
        <v>95.6563255837246</v>
      </c>
      <c r="G304" s="139">
        <f>G306-G305</f>
        <v>603119.6000000001</v>
      </c>
      <c r="H304" s="139">
        <f>H306-H305</f>
        <v>594965.5</v>
      </c>
      <c r="I304" s="138">
        <f t="shared" si="57"/>
        <v>-8154.100000000093</v>
      </c>
      <c r="J304" s="146">
        <f t="shared" si="58"/>
        <v>98.64801276562723</v>
      </c>
      <c r="K304" s="139">
        <f>K306-K305</f>
        <v>135713.4</v>
      </c>
      <c r="L304" s="139">
        <f>L306-L305</f>
        <v>111775</v>
      </c>
      <c r="M304" s="138">
        <f t="shared" si="59"/>
        <v>-23938.399999999994</v>
      </c>
      <c r="N304" s="146">
        <f t="shared" si="60"/>
        <v>82.36106383010079</v>
      </c>
    </row>
    <row r="305" spans="1:14" s="192" customFormat="1" ht="23.25" customHeight="1">
      <c r="A305" s="135"/>
      <c r="B305" s="135" t="s">
        <v>264</v>
      </c>
      <c r="C305" s="139">
        <f>C308+C311+C314+C317+C320+C323+C326+C329+C332</f>
        <v>300</v>
      </c>
      <c r="D305" s="139">
        <f>D308+D311+D314+D317+D320+D323+D326+D329+D332</f>
        <v>36.5</v>
      </c>
      <c r="E305" s="138">
        <f t="shared" si="55"/>
        <v>-263.5</v>
      </c>
      <c r="F305" s="146">
        <f t="shared" si="56"/>
        <v>12.166666666666668</v>
      </c>
      <c r="G305" s="139"/>
      <c r="H305" s="139"/>
      <c r="I305" s="138"/>
      <c r="J305" s="146"/>
      <c r="K305" s="139">
        <f>K308+K311+K314+K317+K320+K323+K326+K329+K332</f>
        <v>300</v>
      </c>
      <c r="L305" s="139">
        <f>L308+L311+L314+L317+L320+L323+L326+L329+L332</f>
        <v>36.5</v>
      </c>
      <c r="M305" s="138">
        <f>L305-K305</f>
        <v>-263.5</v>
      </c>
      <c r="N305" s="146">
        <f>L305/K305*100</f>
        <v>12.166666666666668</v>
      </c>
    </row>
    <row r="306" spans="1:14" s="192" customFormat="1" ht="23.25" customHeight="1">
      <c r="A306" s="135"/>
      <c r="B306" s="135" t="s">
        <v>265</v>
      </c>
      <c r="C306" s="139">
        <f>C309+C312+C315+C318+C321+C324+C327+C330+C333</f>
        <v>739133</v>
      </c>
      <c r="D306" s="139">
        <f>D309+D312+D315+D318+D321+D324+D327+D330+D333</f>
        <v>706777</v>
      </c>
      <c r="E306" s="138">
        <f t="shared" si="55"/>
        <v>-32356</v>
      </c>
      <c r="F306" s="146">
        <f t="shared" si="56"/>
        <v>95.62243872212444</v>
      </c>
      <c r="G306" s="139">
        <f>G309+G312+G315+G318+G321+G324+G327+G330+G333</f>
        <v>603119.6000000001</v>
      </c>
      <c r="H306" s="139">
        <f>H309+H312+H315+H318+H321+H324+H327+H330+H333</f>
        <v>594965.5</v>
      </c>
      <c r="I306" s="138">
        <f t="shared" si="57"/>
        <v>-8154.100000000093</v>
      </c>
      <c r="J306" s="146">
        <f t="shared" si="58"/>
        <v>98.64801276562723</v>
      </c>
      <c r="K306" s="139">
        <f>K309+K312+K315+K318+K321+K324+K327+K330+K333</f>
        <v>136013.4</v>
      </c>
      <c r="L306" s="139">
        <f>L309+L312+L315+L318+L321+L324+L327+L330+L333</f>
        <v>111811.5</v>
      </c>
      <c r="M306" s="138">
        <f t="shared" si="59"/>
        <v>-24201.899999999994</v>
      </c>
      <c r="N306" s="146">
        <f t="shared" si="60"/>
        <v>82.20623850297103</v>
      </c>
    </row>
    <row r="307" spans="1:14" s="193" customFormat="1" ht="23.25" customHeight="1">
      <c r="A307" s="136" t="s">
        <v>241</v>
      </c>
      <c r="B307" s="136" t="s">
        <v>242</v>
      </c>
      <c r="C307" s="141">
        <f>C309-C308</f>
        <v>699635</v>
      </c>
      <c r="D307" s="141">
        <f>D309-D308</f>
        <v>668904.7</v>
      </c>
      <c r="E307" s="143">
        <f t="shared" si="55"/>
        <v>-30730.300000000047</v>
      </c>
      <c r="F307" s="244">
        <f t="shared" si="56"/>
        <v>95.60766685486003</v>
      </c>
      <c r="G307" s="141">
        <f>G309-G308</f>
        <v>589864.8</v>
      </c>
      <c r="H307" s="141">
        <f>H309-H308</f>
        <v>582651.7</v>
      </c>
      <c r="I307" s="143">
        <f t="shared" si="57"/>
        <v>-7213.100000000093</v>
      </c>
      <c r="J307" s="244">
        <f t="shared" si="58"/>
        <v>98.77716046117685</v>
      </c>
      <c r="K307" s="141">
        <f>K309-K308</f>
        <v>109770.2</v>
      </c>
      <c r="L307" s="141">
        <f>L309-L308</f>
        <v>86253</v>
      </c>
      <c r="M307" s="143">
        <f t="shared" si="59"/>
        <v>-23517.199999999997</v>
      </c>
      <c r="N307" s="244">
        <f t="shared" si="60"/>
        <v>78.57597052752023</v>
      </c>
    </row>
    <row r="308" spans="1:14" s="193" customFormat="1" ht="23.25" customHeight="1" hidden="1">
      <c r="A308" s="136"/>
      <c r="B308" s="136" t="s">
        <v>264</v>
      </c>
      <c r="C308" s="141">
        <f>G308+K308</f>
        <v>0</v>
      </c>
      <c r="D308" s="141">
        <f>H308+L308</f>
        <v>0</v>
      </c>
      <c r="E308" s="143">
        <f t="shared" si="55"/>
        <v>0</v>
      </c>
      <c r="F308" s="244" t="e">
        <f t="shared" si="56"/>
        <v>#DIV/0!</v>
      </c>
      <c r="G308" s="142"/>
      <c r="H308" s="142"/>
      <c r="I308" s="143">
        <f t="shared" si="57"/>
        <v>0</v>
      </c>
      <c r="J308" s="244" t="e">
        <f t="shared" si="58"/>
        <v>#DIV/0!</v>
      </c>
      <c r="K308" s="141"/>
      <c r="L308" s="141"/>
      <c r="M308" s="143">
        <f t="shared" si="59"/>
        <v>0</v>
      </c>
      <c r="N308" s="244" t="e">
        <f t="shared" si="60"/>
        <v>#DIV/0!</v>
      </c>
    </row>
    <row r="309" spans="1:14" s="193" customFormat="1" ht="23.25" customHeight="1">
      <c r="A309" s="136"/>
      <c r="B309" s="136" t="s">
        <v>265</v>
      </c>
      <c r="C309" s="141">
        <f>G309+K309</f>
        <v>699635</v>
      </c>
      <c r="D309" s="141">
        <f>H309+L309</f>
        <v>668904.7</v>
      </c>
      <c r="E309" s="143">
        <f t="shared" si="55"/>
        <v>-30730.300000000047</v>
      </c>
      <c r="F309" s="244">
        <f t="shared" si="56"/>
        <v>95.60766685486003</v>
      </c>
      <c r="G309" s="142">
        <v>589864.8</v>
      </c>
      <c r="H309" s="142">
        <v>582651.7</v>
      </c>
      <c r="I309" s="143">
        <f t="shared" si="57"/>
        <v>-7213.100000000093</v>
      </c>
      <c r="J309" s="244">
        <f t="shared" si="58"/>
        <v>98.77716046117685</v>
      </c>
      <c r="K309" s="141">
        <v>109770.2</v>
      </c>
      <c r="L309" s="141">
        <v>86253</v>
      </c>
      <c r="M309" s="143">
        <f t="shared" si="59"/>
        <v>-23517.199999999997</v>
      </c>
      <c r="N309" s="244">
        <f t="shared" si="60"/>
        <v>78.57597052752023</v>
      </c>
    </row>
    <row r="310" spans="1:14" s="193" customFormat="1" ht="23.25" customHeight="1">
      <c r="A310" s="136" t="s">
        <v>243</v>
      </c>
      <c r="B310" s="136" t="s">
        <v>244</v>
      </c>
      <c r="C310" s="141">
        <f>C312-C311</f>
        <v>39495.399999999994</v>
      </c>
      <c r="D310" s="141">
        <f>D312-D311</f>
        <v>37859.8</v>
      </c>
      <c r="E310" s="143">
        <f t="shared" si="55"/>
        <v>-1635.5999999999913</v>
      </c>
      <c r="F310" s="244">
        <f t="shared" si="56"/>
        <v>95.85875823513626</v>
      </c>
      <c r="G310" s="141">
        <f>G312-G311</f>
        <v>13254.8</v>
      </c>
      <c r="H310" s="141">
        <f>H312-H311</f>
        <v>12313.8</v>
      </c>
      <c r="I310" s="143">
        <f t="shared" si="57"/>
        <v>-941</v>
      </c>
      <c r="J310" s="244">
        <f t="shared" si="58"/>
        <v>92.9006850348553</v>
      </c>
      <c r="K310" s="141">
        <f>K312-K311</f>
        <v>26240.6</v>
      </c>
      <c r="L310" s="141">
        <f>L312-L311</f>
        <v>25546</v>
      </c>
      <c r="M310" s="143">
        <f t="shared" si="59"/>
        <v>-694.5999999999985</v>
      </c>
      <c r="N310" s="244">
        <f t="shared" si="60"/>
        <v>97.35295686836429</v>
      </c>
    </row>
    <row r="311" spans="1:14" s="193" customFormat="1" ht="23.25" customHeight="1">
      <c r="A311" s="136"/>
      <c r="B311" s="136" t="s">
        <v>264</v>
      </c>
      <c r="C311" s="141"/>
      <c r="D311" s="141">
        <f>H311+L311</f>
        <v>10</v>
      </c>
      <c r="E311" s="143">
        <f t="shared" si="55"/>
        <v>10</v>
      </c>
      <c r="F311" s="244"/>
      <c r="G311" s="142"/>
      <c r="H311" s="142"/>
      <c r="I311" s="143"/>
      <c r="J311" s="244"/>
      <c r="K311" s="141"/>
      <c r="L311" s="141">
        <v>10</v>
      </c>
      <c r="M311" s="143">
        <f>L311-K311</f>
        <v>10</v>
      </c>
      <c r="N311" s="244"/>
    </row>
    <row r="312" spans="1:14" s="193" customFormat="1" ht="23.25" customHeight="1">
      <c r="A312" s="136"/>
      <c r="B312" s="136" t="s">
        <v>265</v>
      </c>
      <c r="C312" s="141">
        <f>G312+K312</f>
        <v>39495.399999999994</v>
      </c>
      <c r="D312" s="141">
        <f>H312+L312</f>
        <v>37869.8</v>
      </c>
      <c r="E312" s="143">
        <f t="shared" si="55"/>
        <v>-1625.5999999999913</v>
      </c>
      <c r="F312" s="244">
        <f t="shared" si="56"/>
        <v>95.88407763942132</v>
      </c>
      <c r="G312" s="142">
        <v>13254.8</v>
      </c>
      <c r="H312" s="142">
        <v>12313.8</v>
      </c>
      <c r="I312" s="143">
        <f t="shared" si="57"/>
        <v>-941</v>
      </c>
      <c r="J312" s="244">
        <f t="shared" si="58"/>
        <v>92.9006850348553</v>
      </c>
      <c r="K312" s="141">
        <v>26240.6</v>
      </c>
      <c r="L312" s="141">
        <v>25556</v>
      </c>
      <c r="M312" s="143">
        <f t="shared" si="59"/>
        <v>-684.5999999999985</v>
      </c>
      <c r="N312" s="244">
        <f t="shared" si="60"/>
        <v>97.39106575306967</v>
      </c>
    </row>
    <row r="313" spans="1:14" s="193" customFormat="1" ht="23.25" customHeight="1">
      <c r="A313" s="136" t="s">
        <v>245</v>
      </c>
      <c r="B313" s="136" t="s">
        <v>246</v>
      </c>
      <c r="C313" s="141">
        <f>C315-C314</f>
        <v>2.6</v>
      </c>
      <c r="D313" s="141">
        <f>D315-D314</f>
        <v>2.5</v>
      </c>
      <c r="E313" s="143">
        <f t="shared" si="55"/>
        <v>-0.10000000000000009</v>
      </c>
      <c r="F313" s="244">
        <f t="shared" si="56"/>
        <v>96.15384615384615</v>
      </c>
      <c r="G313" s="141"/>
      <c r="H313" s="141"/>
      <c r="I313" s="143"/>
      <c r="J313" s="244"/>
      <c r="K313" s="141">
        <f>K315-K314</f>
        <v>2.6</v>
      </c>
      <c r="L313" s="141">
        <f>L315-L314</f>
        <v>2.5</v>
      </c>
      <c r="M313" s="143">
        <f t="shared" si="59"/>
        <v>-0.10000000000000009</v>
      </c>
      <c r="N313" s="244">
        <f t="shared" si="60"/>
        <v>96.15384615384615</v>
      </c>
    </row>
    <row r="314" spans="1:14" s="193" customFormat="1" ht="23.25" customHeight="1" hidden="1">
      <c r="A314" s="136"/>
      <c r="B314" s="136" t="s">
        <v>264</v>
      </c>
      <c r="C314" s="141">
        <f>G314+K314</f>
        <v>0</v>
      </c>
      <c r="D314" s="141">
        <f>H314+L314</f>
        <v>0</v>
      </c>
      <c r="E314" s="143">
        <f t="shared" si="55"/>
        <v>0</v>
      </c>
      <c r="F314" s="244" t="e">
        <f t="shared" si="56"/>
        <v>#DIV/0!</v>
      </c>
      <c r="G314" s="142"/>
      <c r="H314" s="142"/>
      <c r="I314" s="143"/>
      <c r="J314" s="244"/>
      <c r="K314" s="141"/>
      <c r="L314" s="141"/>
      <c r="M314" s="143">
        <f t="shared" si="59"/>
        <v>0</v>
      </c>
      <c r="N314" s="244" t="e">
        <f t="shared" si="60"/>
        <v>#DIV/0!</v>
      </c>
    </row>
    <row r="315" spans="1:14" s="193" customFormat="1" ht="23.25" customHeight="1">
      <c r="A315" s="136"/>
      <c r="B315" s="136" t="s">
        <v>265</v>
      </c>
      <c r="C315" s="141">
        <f>G315+K315</f>
        <v>2.6</v>
      </c>
      <c r="D315" s="141">
        <f>H315+L315</f>
        <v>2.5</v>
      </c>
      <c r="E315" s="143">
        <f t="shared" si="55"/>
        <v>-0.10000000000000009</v>
      </c>
      <c r="F315" s="244">
        <f t="shared" si="56"/>
        <v>96.15384615384615</v>
      </c>
      <c r="G315" s="142"/>
      <c r="H315" s="142"/>
      <c r="I315" s="143"/>
      <c r="J315" s="244"/>
      <c r="K315" s="141">
        <v>2.6</v>
      </c>
      <c r="L315" s="141">
        <v>2.5</v>
      </c>
      <c r="M315" s="143">
        <f t="shared" si="59"/>
        <v>-0.10000000000000009</v>
      </c>
      <c r="N315" s="244">
        <f t="shared" si="60"/>
        <v>96.15384615384615</v>
      </c>
    </row>
    <row r="316" spans="1:14" s="193" customFormat="1" ht="23.25" customHeight="1" hidden="1">
      <c r="A316" s="136" t="s">
        <v>251</v>
      </c>
      <c r="B316" s="136" t="s">
        <v>252</v>
      </c>
      <c r="C316" s="141">
        <f>C318-C317</f>
        <v>0</v>
      </c>
      <c r="D316" s="141">
        <f>D318-D317</f>
        <v>0</v>
      </c>
      <c r="E316" s="143">
        <f t="shared" si="55"/>
        <v>0</v>
      </c>
      <c r="F316" s="244" t="e">
        <f t="shared" si="56"/>
        <v>#DIV/0!</v>
      </c>
      <c r="G316" s="141">
        <f>G318-G317</f>
        <v>0</v>
      </c>
      <c r="H316" s="141">
        <f>H318-H317</f>
        <v>0</v>
      </c>
      <c r="I316" s="143">
        <f t="shared" si="57"/>
        <v>0</v>
      </c>
      <c r="J316" s="244" t="e">
        <f t="shared" si="58"/>
        <v>#DIV/0!</v>
      </c>
      <c r="K316" s="141">
        <f>K318-K317</f>
        <v>0</v>
      </c>
      <c r="L316" s="141">
        <f>L318-L317</f>
        <v>0</v>
      </c>
      <c r="M316" s="143">
        <f t="shared" si="59"/>
        <v>0</v>
      </c>
      <c r="N316" s="244" t="e">
        <f t="shared" si="60"/>
        <v>#DIV/0!</v>
      </c>
    </row>
    <row r="317" spans="1:14" s="193" customFormat="1" ht="23.25" customHeight="1" hidden="1">
      <c r="A317" s="136"/>
      <c r="B317" s="136" t="s">
        <v>264</v>
      </c>
      <c r="C317" s="141">
        <f>G317+K317</f>
        <v>0</v>
      </c>
      <c r="D317" s="141">
        <f>H317+L317</f>
        <v>0</v>
      </c>
      <c r="E317" s="143">
        <f t="shared" si="55"/>
        <v>0</v>
      </c>
      <c r="F317" s="244" t="e">
        <f t="shared" si="56"/>
        <v>#DIV/0!</v>
      </c>
      <c r="G317" s="142"/>
      <c r="H317" s="142"/>
      <c r="I317" s="143">
        <f t="shared" si="57"/>
        <v>0</v>
      </c>
      <c r="J317" s="244" t="e">
        <f t="shared" si="58"/>
        <v>#DIV/0!</v>
      </c>
      <c r="K317" s="141"/>
      <c r="L317" s="141"/>
      <c r="M317" s="143">
        <f t="shared" si="59"/>
        <v>0</v>
      </c>
      <c r="N317" s="244" t="e">
        <f t="shared" si="60"/>
        <v>#DIV/0!</v>
      </c>
    </row>
    <row r="318" spans="1:14" s="193" customFormat="1" ht="23.25" customHeight="1" hidden="1">
      <c r="A318" s="136"/>
      <c r="B318" s="136" t="s">
        <v>265</v>
      </c>
      <c r="C318" s="141">
        <f>G318+K318</f>
        <v>0</v>
      </c>
      <c r="D318" s="141">
        <f>H318+L318</f>
        <v>0</v>
      </c>
      <c r="E318" s="143">
        <f t="shared" si="55"/>
        <v>0</v>
      </c>
      <c r="F318" s="244" t="e">
        <f t="shared" si="56"/>
        <v>#DIV/0!</v>
      </c>
      <c r="G318" s="142"/>
      <c r="H318" s="142"/>
      <c r="I318" s="143">
        <f t="shared" si="57"/>
        <v>0</v>
      </c>
      <c r="J318" s="244" t="e">
        <f t="shared" si="58"/>
        <v>#DIV/0!</v>
      </c>
      <c r="K318" s="141"/>
      <c r="L318" s="141"/>
      <c r="M318" s="143">
        <f t="shared" si="59"/>
        <v>0</v>
      </c>
      <c r="N318" s="244" t="e">
        <f t="shared" si="60"/>
        <v>#DIV/0!</v>
      </c>
    </row>
    <row r="319" spans="1:14" s="193" customFormat="1" ht="23.25" customHeight="1" hidden="1">
      <c r="A319" s="136" t="s">
        <v>247</v>
      </c>
      <c r="B319" s="136" t="s">
        <v>248</v>
      </c>
      <c r="C319" s="141">
        <f>C321-C320</f>
        <v>0</v>
      </c>
      <c r="D319" s="141">
        <f>D321-D320</f>
        <v>0</v>
      </c>
      <c r="E319" s="143">
        <f t="shared" si="55"/>
        <v>0</v>
      </c>
      <c r="F319" s="244" t="e">
        <f t="shared" si="56"/>
        <v>#DIV/0!</v>
      </c>
      <c r="G319" s="141">
        <f>G321-G320</f>
        <v>0</v>
      </c>
      <c r="H319" s="141">
        <f>H321-H320</f>
        <v>0</v>
      </c>
      <c r="I319" s="143">
        <f t="shared" si="57"/>
        <v>0</v>
      </c>
      <c r="J319" s="244" t="e">
        <f t="shared" si="58"/>
        <v>#DIV/0!</v>
      </c>
      <c r="K319" s="141">
        <f>K321-K320</f>
        <v>0</v>
      </c>
      <c r="L319" s="141">
        <f>L321-L320</f>
        <v>0</v>
      </c>
      <c r="M319" s="143">
        <f t="shared" si="59"/>
        <v>0</v>
      </c>
      <c r="N319" s="244" t="e">
        <f t="shared" si="60"/>
        <v>#DIV/0!</v>
      </c>
    </row>
    <row r="320" spans="1:14" s="193" customFormat="1" ht="23.25" customHeight="1" hidden="1">
      <c r="A320" s="136"/>
      <c r="B320" s="136" t="s">
        <v>264</v>
      </c>
      <c r="C320" s="141">
        <f>G320+K320</f>
        <v>0</v>
      </c>
      <c r="D320" s="141">
        <f>H320+L320</f>
        <v>0</v>
      </c>
      <c r="E320" s="143">
        <f t="shared" si="55"/>
        <v>0</v>
      </c>
      <c r="F320" s="244" t="e">
        <f t="shared" si="56"/>
        <v>#DIV/0!</v>
      </c>
      <c r="G320" s="142"/>
      <c r="H320" s="142"/>
      <c r="I320" s="143">
        <f t="shared" si="57"/>
        <v>0</v>
      </c>
      <c r="J320" s="244" t="e">
        <f t="shared" si="58"/>
        <v>#DIV/0!</v>
      </c>
      <c r="K320" s="141"/>
      <c r="L320" s="141"/>
      <c r="M320" s="143">
        <f t="shared" si="59"/>
        <v>0</v>
      </c>
      <c r="N320" s="244" t="e">
        <f t="shared" si="60"/>
        <v>#DIV/0!</v>
      </c>
    </row>
    <row r="321" spans="1:14" s="193" customFormat="1" ht="23.25" customHeight="1" hidden="1">
      <c r="A321" s="136"/>
      <c r="B321" s="136" t="s">
        <v>265</v>
      </c>
      <c r="C321" s="141">
        <f>G321+K321</f>
        <v>0</v>
      </c>
      <c r="D321" s="141">
        <f>H321+L321</f>
        <v>0</v>
      </c>
      <c r="E321" s="143">
        <f t="shared" si="55"/>
        <v>0</v>
      </c>
      <c r="F321" s="244" t="e">
        <f t="shared" si="56"/>
        <v>#DIV/0!</v>
      </c>
      <c r="G321" s="142"/>
      <c r="H321" s="142"/>
      <c r="I321" s="143">
        <f t="shared" si="57"/>
        <v>0</v>
      </c>
      <c r="J321" s="244" t="e">
        <f t="shared" si="58"/>
        <v>#DIV/0!</v>
      </c>
      <c r="K321" s="141"/>
      <c r="L321" s="141"/>
      <c r="M321" s="143">
        <f t="shared" si="59"/>
        <v>0</v>
      </c>
      <c r="N321" s="244" t="e">
        <f t="shared" si="60"/>
        <v>#DIV/0!</v>
      </c>
    </row>
    <row r="322" spans="1:14" s="193" customFormat="1" ht="23.25" customHeight="1" hidden="1">
      <c r="A322" s="136" t="s">
        <v>394</v>
      </c>
      <c r="B322" s="136" t="s">
        <v>395</v>
      </c>
      <c r="C322" s="141">
        <f>C324-C323</f>
        <v>0</v>
      </c>
      <c r="D322" s="141">
        <f>D324-D323</f>
        <v>0</v>
      </c>
      <c r="E322" s="143">
        <f t="shared" si="55"/>
        <v>0</v>
      </c>
      <c r="F322" s="244" t="e">
        <f t="shared" si="56"/>
        <v>#DIV/0!</v>
      </c>
      <c r="G322" s="141">
        <f>G324-G323</f>
        <v>0</v>
      </c>
      <c r="H322" s="141">
        <f>H324-H323</f>
        <v>0</v>
      </c>
      <c r="I322" s="143">
        <f t="shared" si="57"/>
        <v>0</v>
      </c>
      <c r="J322" s="244" t="e">
        <f t="shared" si="58"/>
        <v>#DIV/0!</v>
      </c>
      <c r="K322" s="141">
        <f>K324-K323</f>
        <v>0</v>
      </c>
      <c r="L322" s="141">
        <f>L324-L323</f>
        <v>0</v>
      </c>
      <c r="M322" s="143">
        <f t="shared" si="59"/>
        <v>0</v>
      </c>
      <c r="N322" s="244" t="e">
        <f t="shared" si="60"/>
        <v>#DIV/0!</v>
      </c>
    </row>
    <row r="323" spans="1:14" s="193" customFormat="1" ht="23.25" customHeight="1" hidden="1">
      <c r="A323" s="136"/>
      <c r="B323" s="136" t="s">
        <v>264</v>
      </c>
      <c r="C323" s="141">
        <f>G323+K323</f>
        <v>0</v>
      </c>
      <c r="D323" s="141">
        <f>H323+L323</f>
        <v>0</v>
      </c>
      <c r="E323" s="143">
        <f t="shared" si="55"/>
        <v>0</v>
      </c>
      <c r="F323" s="244" t="e">
        <f t="shared" si="56"/>
        <v>#DIV/0!</v>
      </c>
      <c r="G323" s="142"/>
      <c r="H323" s="142"/>
      <c r="I323" s="143">
        <f t="shared" si="57"/>
        <v>0</v>
      </c>
      <c r="J323" s="244" t="e">
        <f t="shared" si="58"/>
        <v>#DIV/0!</v>
      </c>
      <c r="K323" s="141"/>
      <c r="L323" s="141"/>
      <c r="M323" s="143">
        <f t="shared" si="59"/>
        <v>0</v>
      </c>
      <c r="N323" s="244" t="e">
        <f t="shared" si="60"/>
        <v>#DIV/0!</v>
      </c>
    </row>
    <row r="324" spans="1:14" s="193" customFormat="1" ht="23.25" customHeight="1" hidden="1">
      <c r="A324" s="136"/>
      <c r="B324" s="136" t="s">
        <v>265</v>
      </c>
      <c r="C324" s="141">
        <f>G324+K324</f>
        <v>0</v>
      </c>
      <c r="D324" s="141">
        <f>H324+L324</f>
        <v>0</v>
      </c>
      <c r="E324" s="143">
        <f t="shared" si="55"/>
        <v>0</v>
      </c>
      <c r="F324" s="244" t="e">
        <f t="shared" si="56"/>
        <v>#DIV/0!</v>
      </c>
      <c r="G324" s="142"/>
      <c r="H324" s="142"/>
      <c r="I324" s="143">
        <f t="shared" si="57"/>
        <v>0</v>
      </c>
      <c r="J324" s="244" t="e">
        <f t="shared" si="58"/>
        <v>#DIV/0!</v>
      </c>
      <c r="K324" s="141"/>
      <c r="L324" s="141"/>
      <c r="M324" s="143">
        <f t="shared" si="59"/>
        <v>0</v>
      </c>
      <c r="N324" s="244" t="e">
        <f t="shared" si="60"/>
        <v>#DIV/0!</v>
      </c>
    </row>
    <row r="325" spans="1:14" s="193" customFormat="1" ht="23.25" customHeight="1" hidden="1">
      <c r="A325" s="136" t="s">
        <v>396</v>
      </c>
      <c r="B325" s="136" t="s">
        <v>397</v>
      </c>
      <c r="C325" s="141">
        <f>C327-C326</f>
        <v>0</v>
      </c>
      <c r="D325" s="141">
        <f>D327-D326</f>
        <v>0</v>
      </c>
      <c r="E325" s="143">
        <f t="shared" si="55"/>
        <v>0</v>
      </c>
      <c r="F325" s="244" t="e">
        <f t="shared" si="56"/>
        <v>#DIV/0!</v>
      </c>
      <c r="G325" s="141">
        <f>G327-G326</f>
        <v>0</v>
      </c>
      <c r="H325" s="141">
        <f>H327-H326</f>
        <v>0</v>
      </c>
      <c r="I325" s="143">
        <f t="shared" si="57"/>
        <v>0</v>
      </c>
      <c r="J325" s="244" t="e">
        <f t="shared" si="58"/>
        <v>#DIV/0!</v>
      </c>
      <c r="K325" s="141">
        <f>K327-K326</f>
        <v>0</v>
      </c>
      <c r="L325" s="141">
        <f>L327-L326</f>
        <v>0</v>
      </c>
      <c r="M325" s="143">
        <f t="shared" si="59"/>
        <v>0</v>
      </c>
      <c r="N325" s="244" t="e">
        <f t="shared" si="60"/>
        <v>#DIV/0!</v>
      </c>
    </row>
    <row r="326" spans="1:14" s="193" customFormat="1" ht="23.25" customHeight="1" hidden="1">
      <c r="A326" s="136"/>
      <c r="B326" s="136" t="s">
        <v>264</v>
      </c>
      <c r="C326" s="141">
        <f>G326+K326</f>
        <v>0</v>
      </c>
      <c r="D326" s="141">
        <f>H326+L326</f>
        <v>0</v>
      </c>
      <c r="E326" s="143">
        <f t="shared" si="55"/>
        <v>0</v>
      </c>
      <c r="F326" s="244" t="e">
        <f t="shared" si="56"/>
        <v>#DIV/0!</v>
      </c>
      <c r="G326" s="142"/>
      <c r="H326" s="142"/>
      <c r="I326" s="143">
        <f t="shared" si="57"/>
        <v>0</v>
      </c>
      <c r="J326" s="244" t="e">
        <f t="shared" si="58"/>
        <v>#DIV/0!</v>
      </c>
      <c r="K326" s="141"/>
      <c r="L326" s="141"/>
      <c r="M326" s="143">
        <f t="shared" si="59"/>
        <v>0</v>
      </c>
      <c r="N326" s="244" t="e">
        <f t="shared" si="60"/>
        <v>#DIV/0!</v>
      </c>
    </row>
    <row r="327" spans="1:14" s="193" customFormat="1" ht="23.25" customHeight="1" hidden="1">
      <c r="A327" s="136"/>
      <c r="B327" s="136" t="s">
        <v>265</v>
      </c>
      <c r="C327" s="141">
        <f>G327+K327</f>
        <v>0</v>
      </c>
      <c r="D327" s="141">
        <f>H327+L327</f>
        <v>0</v>
      </c>
      <c r="E327" s="143">
        <f t="shared" si="55"/>
        <v>0</v>
      </c>
      <c r="F327" s="244" t="e">
        <f t="shared" si="56"/>
        <v>#DIV/0!</v>
      </c>
      <c r="G327" s="142"/>
      <c r="H327" s="142"/>
      <c r="I327" s="143">
        <f t="shared" si="57"/>
        <v>0</v>
      </c>
      <c r="J327" s="244" t="e">
        <f t="shared" si="58"/>
        <v>#DIV/0!</v>
      </c>
      <c r="K327" s="141"/>
      <c r="L327" s="141"/>
      <c r="M327" s="143">
        <f t="shared" si="59"/>
        <v>0</v>
      </c>
      <c r="N327" s="244" t="e">
        <f t="shared" si="60"/>
        <v>#DIV/0!</v>
      </c>
    </row>
    <row r="328" spans="1:14" s="193" customFormat="1" ht="23.25" customHeight="1" hidden="1">
      <c r="A328" s="136" t="s">
        <v>398</v>
      </c>
      <c r="B328" s="136" t="s">
        <v>399</v>
      </c>
      <c r="C328" s="141">
        <f>C330-C329</f>
        <v>0</v>
      </c>
      <c r="D328" s="141">
        <f>D330-D329</f>
        <v>0</v>
      </c>
      <c r="E328" s="143">
        <f t="shared" si="55"/>
        <v>0</v>
      </c>
      <c r="F328" s="244" t="e">
        <f t="shared" si="56"/>
        <v>#DIV/0!</v>
      </c>
      <c r="G328" s="141">
        <f>G330-G329</f>
        <v>0</v>
      </c>
      <c r="H328" s="141">
        <f>H330-H329</f>
        <v>0</v>
      </c>
      <c r="I328" s="143">
        <f t="shared" si="57"/>
        <v>0</v>
      </c>
      <c r="J328" s="244" t="e">
        <f t="shared" si="58"/>
        <v>#DIV/0!</v>
      </c>
      <c r="K328" s="141">
        <f>K330-K329</f>
        <v>0</v>
      </c>
      <c r="L328" s="141">
        <f>L330-L329</f>
        <v>0</v>
      </c>
      <c r="M328" s="143">
        <f t="shared" si="59"/>
        <v>0</v>
      </c>
      <c r="N328" s="244" t="e">
        <f t="shared" si="60"/>
        <v>#DIV/0!</v>
      </c>
    </row>
    <row r="329" spans="1:14" s="193" customFormat="1" ht="23.25" customHeight="1" hidden="1">
      <c r="A329" s="136"/>
      <c r="B329" s="136" t="s">
        <v>264</v>
      </c>
      <c r="C329" s="141">
        <f>G329+K329</f>
        <v>0</v>
      </c>
      <c r="D329" s="141">
        <f>H329+L329</f>
        <v>0</v>
      </c>
      <c r="E329" s="143">
        <f t="shared" si="55"/>
        <v>0</v>
      </c>
      <c r="F329" s="244" t="e">
        <f t="shared" si="56"/>
        <v>#DIV/0!</v>
      </c>
      <c r="G329" s="142"/>
      <c r="H329" s="142"/>
      <c r="I329" s="143">
        <f t="shared" si="57"/>
        <v>0</v>
      </c>
      <c r="J329" s="244" t="e">
        <f t="shared" si="58"/>
        <v>#DIV/0!</v>
      </c>
      <c r="K329" s="141"/>
      <c r="L329" s="141"/>
      <c r="M329" s="143">
        <f t="shared" si="59"/>
        <v>0</v>
      </c>
      <c r="N329" s="244" t="e">
        <f t="shared" si="60"/>
        <v>#DIV/0!</v>
      </c>
    </row>
    <row r="330" spans="1:14" s="193" customFormat="1" ht="23.25" customHeight="1" hidden="1">
      <c r="A330" s="136"/>
      <c r="B330" s="136" t="s">
        <v>265</v>
      </c>
      <c r="C330" s="141">
        <f>G330+K330</f>
        <v>0</v>
      </c>
      <c r="D330" s="141">
        <f>H330+L330</f>
        <v>0</v>
      </c>
      <c r="E330" s="143">
        <f t="shared" si="55"/>
        <v>0</v>
      </c>
      <c r="F330" s="244" t="e">
        <f t="shared" si="56"/>
        <v>#DIV/0!</v>
      </c>
      <c r="G330" s="142"/>
      <c r="H330" s="142"/>
      <c r="I330" s="143">
        <f t="shared" si="57"/>
        <v>0</v>
      </c>
      <c r="J330" s="244" t="e">
        <f t="shared" si="58"/>
        <v>#DIV/0!</v>
      </c>
      <c r="K330" s="141"/>
      <c r="L330" s="141"/>
      <c r="M330" s="143">
        <f t="shared" si="59"/>
        <v>0</v>
      </c>
      <c r="N330" s="244" t="e">
        <f t="shared" si="60"/>
        <v>#DIV/0!</v>
      </c>
    </row>
    <row r="331" spans="1:14" s="193" customFormat="1" ht="23.25" customHeight="1">
      <c r="A331" s="136" t="s">
        <v>249</v>
      </c>
      <c r="B331" s="136" t="s">
        <v>250</v>
      </c>
      <c r="C331" s="141">
        <f>C333-C332</f>
        <v>-300</v>
      </c>
      <c r="D331" s="141">
        <f>D333-D332</f>
        <v>-26.5</v>
      </c>
      <c r="E331" s="143">
        <f t="shared" si="55"/>
        <v>273.5</v>
      </c>
      <c r="F331" s="244">
        <f t="shared" si="56"/>
        <v>8.833333333333334</v>
      </c>
      <c r="G331" s="141"/>
      <c r="H331" s="141"/>
      <c r="I331" s="143"/>
      <c r="J331" s="244"/>
      <c r="K331" s="141">
        <f>K333-K332</f>
        <v>-300</v>
      </c>
      <c r="L331" s="141">
        <f>L333-L332</f>
        <v>-26.5</v>
      </c>
      <c r="M331" s="143">
        <f t="shared" si="59"/>
        <v>273.5</v>
      </c>
      <c r="N331" s="244">
        <f t="shared" si="60"/>
        <v>8.833333333333334</v>
      </c>
    </row>
    <row r="332" spans="1:14" s="193" customFormat="1" ht="23.25" customHeight="1">
      <c r="A332" s="136"/>
      <c r="B332" s="136" t="s">
        <v>264</v>
      </c>
      <c r="C332" s="141">
        <f>G332+K332</f>
        <v>300</v>
      </c>
      <c r="D332" s="141">
        <f>H332+L332</f>
        <v>26.5</v>
      </c>
      <c r="E332" s="143">
        <f t="shared" si="55"/>
        <v>-273.5</v>
      </c>
      <c r="F332" s="244">
        <f t="shared" si="56"/>
        <v>8.833333333333334</v>
      </c>
      <c r="G332" s="142"/>
      <c r="H332" s="142"/>
      <c r="I332" s="143"/>
      <c r="J332" s="244"/>
      <c r="K332" s="141">
        <v>300</v>
      </c>
      <c r="L332" s="141">
        <v>26.5</v>
      </c>
      <c r="M332" s="143">
        <f t="shared" si="59"/>
        <v>-273.5</v>
      </c>
      <c r="N332" s="244">
        <f t="shared" si="60"/>
        <v>8.833333333333334</v>
      </c>
    </row>
    <row r="333" spans="1:14" s="193" customFormat="1" ht="23.25" customHeight="1" hidden="1">
      <c r="A333" s="136"/>
      <c r="B333" s="136" t="s">
        <v>265</v>
      </c>
      <c r="C333" s="141">
        <f>G333+K333</f>
        <v>0</v>
      </c>
      <c r="D333" s="141">
        <f>H333+L333</f>
        <v>0</v>
      </c>
      <c r="E333" s="143">
        <f t="shared" si="55"/>
        <v>0</v>
      </c>
      <c r="F333" s="244" t="e">
        <f t="shared" si="56"/>
        <v>#DIV/0!</v>
      </c>
      <c r="G333" s="142"/>
      <c r="H333" s="142"/>
      <c r="I333" s="143">
        <f t="shared" si="57"/>
        <v>0</v>
      </c>
      <c r="J333" s="244" t="e">
        <f t="shared" si="58"/>
        <v>#DIV/0!</v>
      </c>
      <c r="K333" s="141"/>
      <c r="L333" s="141"/>
      <c r="M333" s="143">
        <f t="shared" si="59"/>
        <v>0</v>
      </c>
      <c r="N333" s="244" t="e">
        <f t="shared" si="60"/>
        <v>#DIV/0!</v>
      </c>
    </row>
    <row r="334" spans="1:14" s="192" customFormat="1" ht="23.25" customHeight="1">
      <c r="A334" s="135"/>
      <c r="B334" s="135" t="s">
        <v>259</v>
      </c>
      <c r="C334" s="139">
        <f>C336-C335</f>
        <v>96190.40000000001</v>
      </c>
      <c r="D334" s="139">
        <f>D336-D335</f>
        <v>122310.59999999999</v>
      </c>
      <c r="E334" s="138">
        <f t="shared" si="55"/>
        <v>26120.199999999983</v>
      </c>
      <c r="F334" s="146">
        <f t="shared" si="56"/>
        <v>127.1546848749979</v>
      </c>
      <c r="G334" s="139">
        <f>G336-G335</f>
        <v>91877.6</v>
      </c>
      <c r="H334" s="139">
        <f>H336-H335</f>
        <v>117894.4</v>
      </c>
      <c r="I334" s="138">
        <f t="shared" si="57"/>
        <v>26016.79999999999</v>
      </c>
      <c r="J334" s="146">
        <f t="shared" si="58"/>
        <v>128.3168040958841</v>
      </c>
      <c r="K334" s="139">
        <f>K336-K335</f>
        <v>4312.8</v>
      </c>
      <c r="L334" s="139">
        <f>L336-L335</f>
        <v>4416.2</v>
      </c>
      <c r="M334" s="138">
        <f t="shared" si="59"/>
        <v>103.39999999999964</v>
      </c>
      <c r="N334" s="146">
        <f t="shared" si="60"/>
        <v>102.39751437581153</v>
      </c>
    </row>
    <row r="335" spans="1:14" s="192" customFormat="1" ht="23.25" customHeight="1" hidden="1">
      <c r="A335" s="135"/>
      <c r="B335" s="135" t="s">
        <v>264</v>
      </c>
      <c r="C335" s="139">
        <f>G335+K335</f>
        <v>0</v>
      </c>
      <c r="D335" s="139">
        <f>H335+L335</f>
        <v>0</v>
      </c>
      <c r="E335" s="138">
        <f t="shared" si="55"/>
        <v>0</v>
      </c>
      <c r="F335" s="146" t="e">
        <f t="shared" si="56"/>
        <v>#DIV/0!</v>
      </c>
      <c r="G335" s="140"/>
      <c r="H335" s="140"/>
      <c r="I335" s="138">
        <f t="shared" si="57"/>
        <v>0</v>
      </c>
      <c r="J335" s="146" t="e">
        <f t="shared" si="58"/>
        <v>#DIV/0!</v>
      </c>
      <c r="K335" s="139"/>
      <c r="L335" s="139"/>
      <c r="M335" s="138">
        <f t="shared" si="59"/>
        <v>0</v>
      </c>
      <c r="N335" s="146" t="e">
        <f t="shared" si="60"/>
        <v>#DIV/0!</v>
      </c>
    </row>
    <row r="336" spans="1:14" s="192" customFormat="1" ht="23.25" customHeight="1">
      <c r="A336" s="135"/>
      <c r="B336" s="135" t="s">
        <v>265</v>
      </c>
      <c r="C336" s="139">
        <f>G336+K336</f>
        <v>96190.40000000001</v>
      </c>
      <c r="D336" s="139">
        <f>H336+L336</f>
        <v>122310.59999999999</v>
      </c>
      <c r="E336" s="138">
        <f t="shared" si="55"/>
        <v>26120.199999999983</v>
      </c>
      <c r="F336" s="146">
        <f t="shared" si="56"/>
        <v>127.1546848749979</v>
      </c>
      <c r="G336" s="140">
        <v>91877.6</v>
      </c>
      <c r="H336" s="140">
        <v>117894.4</v>
      </c>
      <c r="I336" s="138">
        <f t="shared" si="57"/>
        <v>26016.79999999999</v>
      </c>
      <c r="J336" s="146">
        <f t="shared" si="58"/>
        <v>128.3168040958841</v>
      </c>
      <c r="K336" s="139">
        <v>4312.8</v>
      </c>
      <c r="L336" s="139">
        <v>4416.2</v>
      </c>
      <c r="M336" s="138">
        <f t="shared" si="59"/>
        <v>103.39999999999964</v>
      </c>
      <c r="N336" s="146">
        <f t="shared" si="60"/>
        <v>102.39751437581153</v>
      </c>
    </row>
    <row r="337" spans="1:14" s="193" customFormat="1" ht="16.5" customHeight="1">
      <c r="A337" s="194"/>
      <c r="B337" s="136"/>
      <c r="C337" s="141"/>
      <c r="D337" s="142"/>
      <c r="E337" s="138"/>
      <c r="F337" s="146"/>
      <c r="G337" s="142"/>
      <c r="H337" s="142"/>
      <c r="I337" s="138"/>
      <c r="J337" s="146"/>
      <c r="K337" s="141"/>
      <c r="L337" s="141"/>
      <c r="M337" s="138"/>
      <c r="N337" s="146"/>
    </row>
    <row r="338" spans="1:14" s="193" customFormat="1" ht="23.25" customHeight="1">
      <c r="A338" s="194"/>
      <c r="B338" s="130" t="s">
        <v>9</v>
      </c>
      <c r="C338" s="139">
        <f>C340-C339</f>
        <v>28756.5</v>
      </c>
      <c r="D338" s="139">
        <f>D340-D339</f>
        <v>26070.799999999996</v>
      </c>
      <c r="E338" s="138">
        <f t="shared" si="49"/>
        <v>-2685.7000000000044</v>
      </c>
      <c r="F338" s="146">
        <f t="shared" si="50"/>
        <v>90.66054631126875</v>
      </c>
      <c r="G338" s="139">
        <f>G340-G339</f>
        <v>21441.1</v>
      </c>
      <c r="H338" s="139">
        <f>H340-H339</f>
        <v>20997.5</v>
      </c>
      <c r="I338" s="138">
        <f t="shared" si="51"/>
        <v>-443.59999999999854</v>
      </c>
      <c r="J338" s="146">
        <f t="shared" si="52"/>
        <v>97.93107629739146</v>
      </c>
      <c r="K338" s="139">
        <f>K340-K339</f>
        <v>7315.400000000001</v>
      </c>
      <c r="L338" s="139">
        <f>L340-L339</f>
        <v>5073.3</v>
      </c>
      <c r="M338" s="138">
        <f t="shared" si="53"/>
        <v>-2242.1000000000004</v>
      </c>
      <c r="N338" s="146">
        <f>L338/K338*100</f>
        <v>69.35095825245372</v>
      </c>
    </row>
    <row r="339" spans="1:14" s="192" customFormat="1" ht="23.25" customHeight="1">
      <c r="A339" s="134"/>
      <c r="B339" s="135" t="s">
        <v>264</v>
      </c>
      <c r="C339" s="139"/>
      <c r="D339" s="139">
        <f>D342+D372</f>
        <v>78.9</v>
      </c>
      <c r="E339" s="138">
        <f t="shared" si="49"/>
        <v>78.9</v>
      </c>
      <c r="F339" s="146"/>
      <c r="G339" s="139"/>
      <c r="H339" s="139"/>
      <c r="I339" s="138"/>
      <c r="J339" s="146"/>
      <c r="K339" s="139"/>
      <c r="L339" s="139">
        <f>L342+L372</f>
        <v>78.9</v>
      </c>
      <c r="M339" s="138">
        <f t="shared" si="53"/>
        <v>78.9</v>
      </c>
      <c r="N339" s="146"/>
    </row>
    <row r="340" spans="1:14" s="192" customFormat="1" ht="23.25" customHeight="1">
      <c r="A340" s="135"/>
      <c r="B340" s="135" t="s">
        <v>265</v>
      </c>
      <c r="C340" s="139">
        <f>C343+C373</f>
        <v>28756.5</v>
      </c>
      <c r="D340" s="139">
        <f>D343+D373</f>
        <v>26149.699999999997</v>
      </c>
      <c r="E340" s="138">
        <f t="shared" si="49"/>
        <v>-2606.800000000003</v>
      </c>
      <c r="F340" s="146">
        <f t="shared" si="50"/>
        <v>90.93491906177734</v>
      </c>
      <c r="G340" s="139">
        <f>G343+G373</f>
        <v>21441.1</v>
      </c>
      <c r="H340" s="139">
        <f>H343+H373</f>
        <v>20997.5</v>
      </c>
      <c r="I340" s="138">
        <f t="shared" si="51"/>
        <v>-443.59999999999854</v>
      </c>
      <c r="J340" s="146">
        <f t="shared" si="52"/>
        <v>97.93107629739146</v>
      </c>
      <c r="K340" s="139">
        <f>K343+K373</f>
        <v>7315.400000000001</v>
      </c>
      <c r="L340" s="139">
        <f>L343+L373</f>
        <v>5152.2</v>
      </c>
      <c r="M340" s="138">
        <f t="shared" si="53"/>
        <v>-2163.2000000000007</v>
      </c>
      <c r="N340" s="146">
        <f aca="true" t="shared" si="61" ref="N340:N373">L340/K340*100</f>
        <v>70.42950488011591</v>
      </c>
    </row>
    <row r="341" spans="1:14" s="192" customFormat="1" ht="23.25" customHeight="1">
      <c r="A341" s="135"/>
      <c r="B341" s="135" t="s">
        <v>258</v>
      </c>
      <c r="C341" s="139">
        <f>C343-C342</f>
        <v>27489</v>
      </c>
      <c r="D341" s="139">
        <f>D343-D342</f>
        <v>25144.199999999997</v>
      </c>
      <c r="E341" s="138">
        <f t="shared" si="49"/>
        <v>-2344.800000000003</v>
      </c>
      <c r="F341" s="146">
        <f t="shared" si="50"/>
        <v>91.47004256247952</v>
      </c>
      <c r="G341" s="139">
        <f>G343-G342</f>
        <v>20433.6</v>
      </c>
      <c r="H341" s="139">
        <f>H343-H342</f>
        <v>20355.1</v>
      </c>
      <c r="I341" s="138">
        <f t="shared" si="51"/>
        <v>-78.5</v>
      </c>
      <c r="J341" s="146">
        <f t="shared" si="52"/>
        <v>99.6158288309451</v>
      </c>
      <c r="K341" s="139">
        <f>K343-K342</f>
        <v>7055.400000000001</v>
      </c>
      <c r="L341" s="139">
        <f>L343-L342</f>
        <v>4789.1</v>
      </c>
      <c r="M341" s="138">
        <f t="shared" si="53"/>
        <v>-2266.3</v>
      </c>
      <c r="N341" s="146">
        <f t="shared" si="61"/>
        <v>67.87850440797119</v>
      </c>
    </row>
    <row r="342" spans="1:14" s="192" customFormat="1" ht="23.25" customHeight="1">
      <c r="A342" s="135"/>
      <c r="B342" s="135" t="s">
        <v>264</v>
      </c>
      <c r="C342" s="139"/>
      <c r="D342" s="139">
        <f>D345+D348+D351+D354+D357+D360+D363+D366+D369</f>
        <v>78.9</v>
      </c>
      <c r="E342" s="138">
        <f t="shared" si="49"/>
        <v>78.9</v>
      </c>
      <c r="F342" s="146"/>
      <c r="G342" s="139"/>
      <c r="H342" s="139"/>
      <c r="I342" s="138"/>
      <c r="J342" s="146"/>
      <c r="K342" s="139"/>
      <c r="L342" s="139">
        <f>L345+L348+L351+L354+L357+L360+L363+L366+L369</f>
        <v>78.9</v>
      </c>
      <c r="M342" s="138">
        <f t="shared" si="53"/>
        <v>78.9</v>
      </c>
      <c r="N342" s="146"/>
    </row>
    <row r="343" spans="1:14" s="192" customFormat="1" ht="23.25" customHeight="1">
      <c r="A343" s="135"/>
      <c r="B343" s="135" t="s">
        <v>265</v>
      </c>
      <c r="C343" s="139">
        <f>C346+C349+C352+C355+C358+C361+C364+C367+C370</f>
        <v>27489</v>
      </c>
      <c r="D343" s="139">
        <f>D346+D349+D352+D355+D358+D361+D364+D367+D370</f>
        <v>25223.1</v>
      </c>
      <c r="E343" s="138">
        <f t="shared" si="49"/>
        <v>-2265.9000000000015</v>
      </c>
      <c r="F343" s="146">
        <f t="shared" si="50"/>
        <v>91.75706646294881</v>
      </c>
      <c r="G343" s="139">
        <f>G346+G349+G352+G355+G358+G361+G364+G367+G370</f>
        <v>20433.6</v>
      </c>
      <c r="H343" s="139">
        <f>H346+H349+H352+H355+H358+H361+H364+H367+H370</f>
        <v>20355.1</v>
      </c>
      <c r="I343" s="138">
        <f t="shared" si="51"/>
        <v>-78.5</v>
      </c>
      <c r="J343" s="146">
        <f t="shared" si="52"/>
        <v>99.6158288309451</v>
      </c>
      <c r="K343" s="139">
        <f>K346+K349+K352+K355+K358+K361+K364+K367+K370</f>
        <v>7055.400000000001</v>
      </c>
      <c r="L343" s="139">
        <f>L346+L349+L352+L355+L358+L361+L364+L367+L370</f>
        <v>4868</v>
      </c>
      <c r="M343" s="138">
        <f t="shared" si="53"/>
        <v>-2187.4000000000005</v>
      </c>
      <c r="N343" s="146">
        <f t="shared" si="61"/>
        <v>68.99679677977151</v>
      </c>
    </row>
    <row r="344" spans="1:14" s="193" customFormat="1" ht="23.25" customHeight="1">
      <c r="A344" s="136" t="s">
        <v>241</v>
      </c>
      <c r="B344" s="136" t="s">
        <v>242</v>
      </c>
      <c r="C344" s="141">
        <f>C346-C345</f>
        <v>25862.6</v>
      </c>
      <c r="D344" s="141">
        <f>D346-D345</f>
        <v>23645.3</v>
      </c>
      <c r="E344" s="143">
        <f t="shared" si="49"/>
        <v>-2217.2999999999993</v>
      </c>
      <c r="F344" s="244">
        <f t="shared" si="50"/>
        <v>91.42661604015065</v>
      </c>
      <c r="G344" s="141">
        <f>G346-G345</f>
        <v>19972.5</v>
      </c>
      <c r="H344" s="141">
        <f>H346-H345</f>
        <v>19972.5</v>
      </c>
      <c r="I344" s="143">
        <f t="shared" si="51"/>
        <v>0</v>
      </c>
      <c r="J344" s="244">
        <f t="shared" si="52"/>
        <v>100</v>
      </c>
      <c r="K344" s="141">
        <f>K346-K345</f>
        <v>5890.1</v>
      </c>
      <c r="L344" s="141">
        <f>L346-L345</f>
        <v>3672.8</v>
      </c>
      <c r="M344" s="143">
        <f t="shared" si="53"/>
        <v>-2217.3</v>
      </c>
      <c r="N344" s="244">
        <f t="shared" si="61"/>
        <v>62.3554778356904</v>
      </c>
    </row>
    <row r="345" spans="1:14" s="193" customFormat="1" ht="23.25" customHeight="1" hidden="1">
      <c r="A345" s="136"/>
      <c r="B345" s="136" t="s">
        <v>264</v>
      </c>
      <c r="C345" s="141">
        <f>G345+K345</f>
        <v>0</v>
      </c>
      <c r="D345" s="141">
        <f>H345+L345</f>
        <v>0</v>
      </c>
      <c r="E345" s="143">
        <f t="shared" si="49"/>
        <v>0</v>
      </c>
      <c r="F345" s="244" t="e">
        <f t="shared" si="50"/>
        <v>#DIV/0!</v>
      </c>
      <c r="G345" s="142"/>
      <c r="H345" s="142"/>
      <c r="I345" s="143">
        <f t="shared" si="51"/>
        <v>0</v>
      </c>
      <c r="J345" s="244" t="e">
        <f t="shared" si="52"/>
        <v>#DIV/0!</v>
      </c>
      <c r="K345" s="141"/>
      <c r="L345" s="141"/>
      <c r="M345" s="143">
        <f t="shared" si="53"/>
        <v>0</v>
      </c>
      <c r="N345" s="244" t="e">
        <f t="shared" si="61"/>
        <v>#DIV/0!</v>
      </c>
    </row>
    <row r="346" spans="1:14" s="193" customFormat="1" ht="23.25" customHeight="1">
      <c r="A346" s="136"/>
      <c r="B346" s="136" t="s">
        <v>265</v>
      </c>
      <c r="C346" s="141">
        <f>G346+K346</f>
        <v>25862.6</v>
      </c>
      <c r="D346" s="141">
        <f>H346+L346</f>
        <v>23645.3</v>
      </c>
      <c r="E346" s="143">
        <f t="shared" si="49"/>
        <v>-2217.2999999999993</v>
      </c>
      <c r="F346" s="244">
        <f t="shared" si="50"/>
        <v>91.42661604015065</v>
      </c>
      <c r="G346" s="142">
        <v>19972.5</v>
      </c>
      <c r="H346" s="142">
        <v>19972.5</v>
      </c>
      <c r="I346" s="143">
        <f t="shared" si="51"/>
        <v>0</v>
      </c>
      <c r="J346" s="244">
        <f t="shared" si="52"/>
        <v>100</v>
      </c>
      <c r="K346" s="141">
        <v>5890.1</v>
      </c>
      <c r="L346" s="141">
        <v>3672.8</v>
      </c>
      <c r="M346" s="143">
        <f t="shared" si="53"/>
        <v>-2217.3</v>
      </c>
      <c r="N346" s="244">
        <f t="shared" si="61"/>
        <v>62.3554778356904</v>
      </c>
    </row>
    <row r="347" spans="1:14" s="193" customFormat="1" ht="23.25" customHeight="1">
      <c r="A347" s="136" t="s">
        <v>243</v>
      </c>
      <c r="B347" s="136" t="s">
        <v>244</v>
      </c>
      <c r="C347" s="141">
        <f>C349-C348</f>
        <v>1626.4</v>
      </c>
      <c r="D347" s="141">
        <f>D349-D348</f>
        <v>1498.9</v>
      </c>
      <c r="E347" s="143">
        <f t="shared" si="49"/>
        <v>-127.5</v>
      </c>
      <c r="F347" s="244">
        <f t="shared" si="50"/>
        <v>92.16060009837679</v>
      </c>
      <c r="G347" s="141">
        <f>G349-G348</f>
        <v>461.1</v>
      </c>
      <c r="H347" s="141">
        <f>H349-H348</f>
        <v>382.6</v>
      </c>
      <c r="I347" s="143">
        <f t="shared" si="51"/>
        <v>-78.5</v>
      </c>
      <c r="J347" s="244">
        <f t="shared" si="52"/>
        <v>82.97549338538278</v>
      </c>
      <c r="K347" s="141">
        <f>K349-K348</f>
        <v>1165.3</v>
      </c>
      <c r="L347" s="141">
        <f>L349-L348</f>
        <v>1116.3</v>
      </c>
      <c r="M347" s="143">
        <f t="shared" si="53"/>
        <v>-49</v>
      </c>
      <c r="N347" s="244">
        <f t="shared" si="61"/>
        <v>95.79507422981206</v>
      </c>
    </row>
    <row r="348" spans="1:14" s="193" customFormat="1" ht="23.25" customHeight="1">
      <c r="A348" s="136"/>
      <c r="B348" s="136" t="s">
        <v>264</v>
      </c>
      <c r="C348" s="141"/>
      <c r="D348" s="141">
        <f>H348+L348</f>
        <v>78.9</v>
      </c>
      <c r="E348" s="143">
        <f t="shared" si="49"/>
        <v>78.9</v>
      </c>
      <c r="F348" s="244"/>
      <c r="G348" s="142"/>
      <c r="H348" s="142"/>
      <c r="I348" s="143"/>
      <c r="J348" s="244"/>
      <c r="K348" s="141"/>
      <c r="L348" s="141">
        <v>78.9</v>
      </c>
      <c r="M348" s="143">
        <f t="shared" si="53"/>
        <v>78.9</v>
      </c>
      <c r="N348" s="244"/>
    </row>
    <row r="349" spans="1:14" s="193" customFormat="1" ht="23.25" customHeight="1">
      <c r="A349" s="136"/>
      <c r="B349" s="136" t="s">
        <v>265</v>
      </c>
      <c r="C349" s="141">
        <f>G349+K349</f>
        <v>1626.4</v>
      </c>
      <c r="D349" s="141">
        <f>H349+L349</f>
        <v>1577.8000000000002</v>
      </c>
      <c r="E349" s="143">
        <f t="shared" si="49"/>
        <v>-48.59999999999991</v>
      </c>
      <c r="F349" s="244">
        <f t="shared" si="50"/>
        <v>97.01180521396951</v>
      </c>
      <c r="G349" s="142">
        <v>461.1</v>
      </c>
      <c r="H349" s="142">
        <v>382.6</v>
      </c>
      <c r="I349" s="143">
        <f t="shared" si="51"/>
        <v>-78.5</v>
      </c>
      <c r="J349" s="244">
        <f t="shared" si="52"/>
        <v>82.97549338538278</v>
      </c>
      <c r="K349" s="141">
        <v>1165.3</v>
      </c>
      <c r="L349" s="141">
        <v>1195.2</v>
      </c>
      <c r="M349" s="143">
        <f t="shared" si="53"/>
        <v>29.90000000000009</v>
      </c>
      <c r="N349" s="244">
        <f t="shared" si="61"/>
        <v>102.56586286793102</v>
      </c>
    </row>
    <row r="350" spans="1:14" s="193" customFormat="1" ht="23.25" customHeight="1" hidden="1">
      <c r="A350" s="136" t="s">
        <v>245</v>
      </c>
      <c r="B350" s="136" t="s">
        <v>246</v>
      </c>
      <c r="C350" s="141">
        <f>C352-C351</f>
        <v>0</v>
      </c>
      <c r="D350" s="141">
        <f>D352-D351</f>
        <v>0</v>
      </c>
      <c r="E350" s="143">
        <f t="shared" si="49"/>
        <v>0</v>
      </c>
      <c r="F350" s="244" t="e">
        <f t="shared" si="50"/>
        <v>#DIV/0!</v>
      </c>
      <c r="G350" s="141">
        <f>G352-G351</f>
        <v>0</v>
      </c>
      <c r="H350" s="141">
        <f>H352-H351</f>
        <v>0</v>
      </c>
      <c r="I350" s="143">
        <f t="shared" si="51"/>
        <v>0</v>
      </c>
      <c r="J350" s="244" t="e">
        <f t="shared" si="52"/>
        <v>#DIV/0!</v>
      </c>
      <c r="K350" s="141">
        <f>K352-K351</f>
        <v>0</v>
      </c>
      <c r="L350" s="141">
        <f>L352-L351</f>
        <v>0</v>
      </c>
      <c r="M350" s="143">
        <f t="shared" si="53"/>
        <v>0</v>
      </c>
      <c r="N350" s="244" t="e">
        <f t="shared" si="61"/>
        <v>#DIV/0!</v>
      </c>
    </row>
    <row r="351" spans="1:14" s="193" customFormat="1" ht="23.25" customHeight="1" hidden="1">
      <c r="A351" s="136"/>
      <c r="B351" s="136" t="s">
        <v>264</v>
      </c>
      <c r="C351" s="141">
        <f>G351+K351</f>
        <v>0</v>
      </c>
      <c r="D351" s="141">
        <f>H351+L351</f>
        <v>0</v>
      </c>
      <c r="E351" s="143">
        <f t="shared" si="49"/>
        <v>0</v>
      </c>
      <c r="F351" s="244" t="e">
        <f t="shared" si="50"/>
        <v>#DIV/0!</v>
      </c>
      <c r="G351" s="142"/>
      <c r="H351" s="142"/>
      <c r="I351" s="143">
        <f t="shared" si="51"/>
        <v>0</v>
      </c>
      <c r="J351" s="244" t="e">
        <f t="shared" si="52"/>
        <v>#DIV/0!</v>
      </c>
      <c r="K351" s="141"/>
      <c r="L351" s="141"/>
      <c r="M351" s="143">
        <f t="shared" si="53"/>
        <v>0</v>
      </c>
      <c r="N351" s="244" t="e">
        <f t="shared" si="61"/>
        <v>#DIV/0!</v>
      </c>
    </row>
    <row r="352" spans="1:14" s="193" customFormat="1" ht="23.25" customHeight="1" hidden="1">
      <c r="A352" s="136"/>
      <c r="B352" s="136" t="s">
        <v>265</v>
      </c>
      <c r="C352" s="141">
        <f>G352+K352</f>
        <v>0</v>
      </c>
      <c r="D352" s="141">
        <f>H352+L352</f>
        <v>0</v>
      </c>
      <c r="E352" s="143">
        <f t="shared" si="49"/>
        <v>0</v>
      </c>
      <c r="F352" s="244" t="e">
        <f t="shared" si="50"/>
        <v>#DIV/0!</v>
      </c>
      <c r="G352" s="142"/>
      <c r="H352" s="142"/>
      <c r="I352" s="143">
        <f t="shared" si="51"/>
        <v>0</v>
      </c>
      <c r="J352" s="244" t="e">
        <f t="shared" si="52"/>
        <v>#DIV/0!</v>
      </c>
      <c r="K352" s="141"/>
      <c r="L352" s="141"/>
      <c r="M352" s="143">
        <f t="shared" si="53"/>
        <v>0</v>
      </c>
      <c r="N352" s="244" t="e">
        <f t="shared" si="61"/>
        <v>#DIV/0!</v>
      </c>
    </row>
    <row r="353" spans="1:14" s="193" customFormat="1" ht="23.25" customHeight="1" hidden="1">
      <c r="A353" s="136" t="s">
        <v>251</v>
      </c>
      <c r="B353" s="136" t="s">
        <v>252</v>
      </c>
      <c r="C353" s="141">
        <f>C355-C354</f>
        <v>0</v>
      </c>
      <c r="D353" s="141">
        <f>D355-D354</f>
        <v>0</v>
      </c>
      <c r="E353" s="143">
        <f t="shared" si="49"/>
        <v>0</v>
      </c>
      <c r="F353" s="244" t="e">
        <f t="shared" si="50"/>
        <v>#DIV/0!</v>
      </c>
      <c r="G353" s="141">
        <f>G355-G354</f>
        <v>0</v>
      </c>
      <c r="H353" s="141">
        <f>H355-H354</f>
        <v>0</v>
      </c>
      <c r="I353" s="143">
        <f t="shared" si="51"/>
        <v>0</v>
      </c>
      <c r="J353" s="244" t="e">
        <f t="shared" si="52"/>
        <v>#DIV/0!</v>
      </c>
      <c r="K353" s="141">
        <f>K355-K354</f>
        <v>0</v>
      </c>
      <c r="L353" s="141">
        <f>L355-L354</f>
        <v>0</v>
      </c>
      <c r="M353" s="143">
        <f t="shared" si="53"/>
        <v>0</v>
      </c>
      <c r="N353" s="244" t="e">
        <f t="shared" si="61"/>
        <v>#DIV/0!</v>
      </c>
    </row>
    <row r="354" spans="1:14" s="193" customFormat="1" ht="23.25" customHeight="1" hidden="1">
      <c r="A354" s="136"/>
      <c r="B354" s="136" t="s">
        <v>264</v>
      </c>
      <c r="C354" s="141">
        <f>G354+K354</f>
        <v>0</v>
      </c>
      <c r="D354" s="141">
        <f>H354+L354</f>
        <v>0</v>
      </c>
      <c r="E354" s="143">
        <f t="shared" si="49"/>
        <v>0</v>
      </c>
      <c r="F354" s="244" t="e">
        <f t="shared" si="50"/>
        <v>#DIV/0!</v>
      </c>
      <c r="G354" s="142"/>
      <c r="H354" s="142"/>
      <c r="I354" s="143">
        <f t="shared" si="51"/>
        <v>0</v>
      </c>
      <c r="J354" s="244" t="e">
        <f t="shared" si="52"/>
        <v>#DIV/0!</v>
      </c>
      <c r="K354" s="141"/>
      <c r="L354" s="141"/>
      <c r="M354" s="143">
        <f t="shared" si="53"/>
        <v>0</v>
      </c>
      <c r="N354" s="244" t="e">
        <f t="shared" si="61"/>
        <v>#DIV/0!</v>
      </c>
    </row>
    <row r="355" spans="1:14" s="193" customFormat="1" ht="23.25" customHeight="1" hidden="1">
      <c r="A355" s="136"/>
      <c r="B355" s="136" t="s">
        <v>265</v>
      </c>
      <c r="C355" s="141">
        <f>G355+K355</f>
        <v>0</v>
      </c>
      <c r="D355" s="141">
        <f>H355+L355</f>
        <v>0</v>
      </c>
      <c r="E355" s="143">
        <f t="shared" si="49"/>
        <v>0</v>
      </c>
      <c r="F355" s="244" t="e">
        <f t="shared" si="50"/>
        <v>#DIV/0!</v>
      </c>
      <c r="G355" s="142"/>
      <c r="H355" s="142"/>
      <c r="I355" s="143">
        <f t="shared" si="51"/>
        <v>0</v>
      </c>
      <c r="J355" s="244" t="e">
        <f t="shared" si="52"/>
        <v>#DIV/0!</v>
      </c>
      <c r="K355" s="141"/>
      <c r="L355" s="141"/>
      <c r="M355" s="143">
        <f t="shared" si="53"/>
        <v>0</v>
      </c>
      <c r="N355" s="244" t="e">
        <f t="shared" si="61"/>
        <v>#DIV/0!</v>
      </c>
    </row>
    <row r="356" spans="1:14" s="193" customFormat="1" ht="23.25" customHeight="1" hidden="1">
      <c r="A356" s="136" t="s">
        <v>247</v>
      </c>
      <c r="B356" s="136" t="s">
        <v>248</v>
      </c>
      <c r="C356" s="141">
        <f>C358-C357</f>
        <v>0</v>
      </c>
      <c r="D356" s="141">
        <f>D358-D357</f>
        <v>0</v>
      </c>
      <c r="E356" s="143">
        <f t="shared" si="49"/>
        <v>0</v>
      </c>
      <c r="F356" s="244" t="e">
        <f t="shared" si="50"/>
        <v>#DIV/0!</v>
      </c>
      <c r="G356" s="141">
        <f>G358-G357</f>
        <v>0</v>
      </c>
      <c r="H356" s="141">
        <f>H358-H357</f>
        <v>0</v>
      </c>
      <c r="I356" s="143">
        <f t="shared" si="51"/>
        <v>0</v>
      </c>
      <c r="J356" s="244" t="e">
        <f t="shared" si="52"/>
        <v>#DIV/0!</v>
      </c>
      <c r="K356" s="141">
        <f>K358-K357</f>
        <v>0</v>
      </c>
      <c r="L356" s="141">
        <f>L358-L357</f>
        <v>0</v>
      </c>
      <c r="M356" s="143">
        <f t="shared" si="53"/>
        <v>0</v>
      </c>
      <c r="N356" s="244" t="e">
        <f t="shared" si="61"/>
        <v>#DIV/0!</v>
      </c>
    </row>
    <row r="357" spans="1:14" s="193" customFormat="1" ht="23.25" customHeight="1" hidden="1">
      <c r="A357" s="136"/>
      <c r="B357" s="136" t="s">
        <v>264</v>
      </c>
      <c r="C357" s="141">
        <f>G357+K357</f>
        <v>0</v>
      </c>
      <c r="D357" s="141">
        <f>H357+L357</f>
        <v>0</v>
      </c>
      <c r="E357" s="143">
        <f t="shared" si="49"/>
        <v>0</v>
      </c>
      <c r="F357" s="244" t="e">
        <f t="shared" si="50"/>
        <v>#DIV/0!</v>
      </c>
      <c r="G357" s="142"/>
      <c r="H357" s="142"/>
      <c r="I357" s="143">
        <f t="shared" si="51"/>
        <v>0</v>
      </c>
      <c r="J357" s="244" t="e">
        <f t="shared" si="52"/>
        <v>#DIV/0!</v>
      </c>
      <c r="K357" s="141"/>
      <c r="L357" s="141"/>
      <c r="M357" s="143">
        <f t="shared" si="53"/>
        <v>0</v>
      </c>
      <c r="N357" s="244" t="e">
        <f t="shared" si="61"/>
        <v>#DIV/0!</v>
      </c>
    </row>
    <row r="358" spans="1:14" s="193" customFormat="1" ht="23.25" customHeight="1" hidden="1">
      <c r="A358" s="136"/>
      <c r="B358" s="136" t="s">
        <v>265</v>
      </c>
      <c r="C358" s="141">
        <f>G358+K358</f>
        <v>0</v>
      </c>
      <c r="D358" s="141">
        <f>H358+L358</f>
        <v>0</v>
      </c>
      <c r="E358" s="143">
        <f t="shared" si="49"/>
        <v>0</v>
      </c>
      <c r="F358" s="244" t="e">
        <f t="shared" si="50"/>
        <v>#DIV/0!</v>
      </c>
      <c r="G358" s="142"/>
      <c r="H358" s="142"/>
      <c r="I358" s="143">
        <f t="shared" si="51"/>
        <v>0</v>
      </c>
      <c r="J358" s="244" t="e">
        <f t="shared" si="52"/>
        <v>#DIV/0!</v>
      </c>
      <c r="K358" s="141"/>
      <c r="L358" s="141"/>
      <c r="M358" s="143">
        <f t="shared" si="53"/>
        <v>0</v>
      </c>
      <c r="N358" s="244" t="e">
        <f t="shared" si="61"/>
        <v>#DIV/0!</v>
      </c>
    </row>
    <row r="359" spans="1:14" s="193" customFormat="1" ht="23.25" customHeight="1" hidden="1">
      <c r="A359" s="136" t="s">
        <v>394</v>
      </c>
      <c r="B359" s="136" t="s">
        <v>395</v>
      </c>
      <c r="C359" s="141">
        <f>C361-C360</f>
        <v>0</v>
      </c>
      <c r="D359" s="141">
        <f>D361-D360</f>
        <v>0</v>
      </c>
      <c r="E359" s="143">
        <f t="shared" si="49"/>
        <v>0</v>
      </c>
      <c r="F359" s="244" t="e">
        <f t="shared" si="50"/>
        <v>#DIV/0!</v>
      </c>
      <c r="G359" s="141">
        <f>G361-G360</f>
        <v>0</v>
      </c>
      <c r="H359" s="141">
        <f>H361-H360</f>
        <v>0</v>
      </c>
      <c r="I359" s="143">
        <f t="shared" si="51"/>
        <v>0</v>
      </c>
      <c r="J359" s="244" t="e">
        <f t="shared" si="52"/>
        <v>#DIV/0!</v>
      </c>
      <c r="K359" s="141">
        <f>K361-K360</f>
        <v>0</v>
      </c>
      <c r="L359" s="141">
        <f>L361-L360</f>
        <v>0</v>
      </c>
      <c r="M359" s="143">
        <f t="shared" si="53"/>
        <v>0</v>
      </c>
      <c r="N359" s="244" t="e">
        <f t="shared" si="61"/>
        <v>#DIV/0!</v>
      </c>
    </row>
    <row r="360" spans="1:14" s="193" customFormat="1" ht="23.25" customHeight="1" hidden="1">
      <c r="A360" s="136"/>
      <c r="B360" s="136" t="s">
        <v>264</v>
      </c>
      <c r="C360" s="141">
        <f>G360+K360</f>
        <v>0</v>
      </c>
      <c r="D360" s="141">
        <f>H360+L360</f>
        <v>0</v>
      </c>
      <c r="E360" s="143">
        <f t="shared" si="49"/>
        <v>0</v>
      </c>
      <c r="F360" s="244" t="e">
        <f t="shared" si="50"/>
        <v>#DIV/0!</v>
      </c>
      <c r="G360" s="142"/>
      <c r="H360" s="142"/>
      <c r="I360" s="143">
        <f t="shared" si="51"/>
        <v>0</v>
      </c>
      <c r="J360" s="244" t="e">
        <f t="shared" si="52"/>
        <v>#DIV/0!</v>
      </c>
      <c r="K360" s="141"/>
      <c r="L360" s="141"/>
      <c r="M360" s="143">
        <f t="shared" si="53"/>
        <v>0</v>
      </c>
      <c r="N360" s="244" t="e">
        <f t="shared" si="61"/>
        <v>#DIV/0!</v>
      </c>
    </row>
    <row r="361" spans="1:14" s="193" customFormat="1" ht="23.25" customHeight="1" hidden="1">
      <c r="A361" s="136"/>
      <c r="B361" s="136" t="s">
        <v>265</v>
      </c>
      <c r="C361" s="141">
        <f>G361+K361</f>
        <v>0</v>
      </c>
      <c r="D361" s="141">
        <f>H361+L361</f>
        <v>0</v>
      </c>
      <c r="E361" s="143">
        <f t="shared" si="49"/>
        <v>0</v>
      </c>
      <c r="F361" s="244" t="e">
        <f t="shared" si="50"/>
        <v>#DIV/0!</v>
      </c>
      <c r="G361" s="142"/>
      <c r="H361" s="142"/>
      <c r="I361" s="143">
        <f t="shared" si="51"/>
        <v>0</v>
      </c>
      <c r="J361" s="244" t="e">
        <f t="shared" si="52"/>
        <v>#DIV/0!</v>
      </c>
      <c r="K361" s="141"/>
      <c r="L361" s="141"/>
      <c r="M361" s="143">
        <f t="shared" si="53"/>
        <v>0</v>
      </c>
      <c r="N361" s="244" t="e">
        <f t="shared" si="61"/>
        <v>#DIV/0!</v>
      </c>
    </row>
    <row r="362" spans="1:14" s="193" customFormat="1" ht="23.25" customHeight="1" hidden="1">
      <c r="A362" s="136" t="s">
        <v>396</v>
      </c>
      <c r="B362" s="136" t="s">
        <v>397</v>
      </c>
      <c r="C362" s="141">
        <f>C364-C363</f>
        <v>0</v>
      </c>
      <c r="D362" s="141">
        <f>D364-D363</f>
        <v>0</v>
      </c>
      <c r="E362" s="143">
        <f t="shared" si="49"/>
        <v>0</v>
      </c>
      <c r="F362" s="244" t="e">
        <f t="shared" si="50"/>
        <v>#DIV/0!</v>
      </c>
      <c r="G362" s="141">
        <f>G364-G363</f>
        <v>0</v>
      </c>
      <c r="H362" s="141">
        <f>H364-H363</f>
        <v>0</v>
      </c>
      <c r="I362" s="143">
        <f t="shared" si="51"/>
        <v>0</v>
      </c>
      <c r="J362" s="244" t="e">
        <f t="shared" si="52"/>
        <v>#DIV/0!</v>
      </c>
      <c r="K362" s="141">
        <f>K364-K363</f>
        <v>0</v>
      </c>
      <c r="L362" s="141">
        <f>L364-L363</f>
        <v>0</v>
      </c>
      <c r="M362" s="143">
        <f t="shared" si="53"/>
        <v>0</v>
      </c>
      <c r="N362" s="244" t="e">
        <f t="shared" si="61"/>
        <v>#DIV/0!</v>
      </c>
    </row>
    <row r="363" spans="1:14" s="193" customFormat="1" ht="23.25" customHeight="1" hidden="1">
      <c r="A363" s="136"/>
      <c r="B363" s="136" t="s">
        <v>264</v>
      </c>
      <c r="C363" s="141">
        <f>G363+K363</f>
        <v>0</v>
      </c>
      <c r="D363" s="141">
        <f>H363+L363</f>
        <v>0</v>
      </c>
      <c r="E363" s="143">
        <f t="shared" si="49"/>
        <v>0</v>
      </c>
      <c r="F363" s="244" t="e">
        <f t="shared" si="50"/>
        <v>#DIV/0!</v>
      </c>
      <c r="G363" s="142"/>
      <c r="H363" s="142"/>
      <c r="I363" s="143">
        <f t="shared" si="51"/>
        <v>0</v>
      </c>
      <c r="J363" s="244" t="e">
        <f t="shared" si="52"/>
        <v>#DIV/0!</v>
      </c>
      <c r="K363" s="141"/>
      <c r="L363" s="141"/>
      <c r="M363" s="143">
        <f t="shared" si="53"/>
        <v>0</v>
      </c>
      <c r="N363" s="244" t="e">
        <f t="shared" si="61"/>
        <v>#DIV/0!</v>
      </c>
    </row>
    <row r="364" spans="1:14" s="193" customFormat="1" ht="23.25" customHeight="1" hidden="1">
      <c r="A364" s="136"/>
      <c r="B364" s="136" t="s">
        <v>265</v>
      </c>
      <c r="C364" s="141">
        <f>G364+K364</f>
        <v>0</v>
      </c>
      <c r="D364" s="141">
        <f>H364+L364</f>
        <v>0</v>
      </c>
      <c r="E364" s="143">
        <f t="shared" si="49"/>
        <v>0</v>
      </c>
      <c r="F364" s="244" t="e">
        <f t="shared" si="50"/>
        <v>#DIV/0!</v>
      </c>
      <c r="G364" s="142"/>
      <c r="H364" s="142"/>
      <c r="I364" s="143">
        <f t="shared" si="51"/>
        <v>0</v>
      </c>
      <c r="J364" s="244" t="e">
        <f t="shared" si="52"/>
        <v>#DIV/0!</v>
      </c>
      <c r="K364" s="141"/>
      <c r="L364" s="141"/>
      <c r="M364" s="143">
        <f t="shared" si="53"/>
        <v>0</v>
      </c>
      <c r="N364" s="244" t="e">
        <f t="shared" si="61"/>
        <v>#DIV/0!</v>
      </c>
    </row>
    <row r="365" spans="1:14" s="193" customFormat="1" ht="23.25" customHeight="1" hidden="1">
      <c r="A365" s="136" t="s">
        <v>398</v>
      </c>
      <c r="B365" s="136" t="s">
        <v>399</v>
      </c>
      <c r="C365" s="141">
        <f>C367-C366</f>
        <v>0</v>
      </c>
      <c r="D365" s="141">
        <f>D367-D366</f>
        <v>0</v>
      </c>
      <c r="E365" s="143">
        <f t="shared" si="49"/>
        <v>0</v>
      </c>
      <c r="F365" s="244" t="e">
        <f t="shared" si="50"/>
        <v>#DIV/0!</v>
      </c>
      <c r="G365" s="141">
        <f>G367-G366</f>
        <v>0</v>
      </c>
      <c r="H365" s="141">
        <f>H367-H366</f>
        <v>0</v>
      </c>
      <c r="I365" s="143">
        <f t="shared" si="51"/>
        <v>0</v>
      </c>
      <c r="J365" s="244" t="e">
        <f t="shared" si="52"/>
        <v>#DIV/0!</v>
      </c>
      <c r="K365" s="141">
        <f>K367-K366</f>
        <v>0</v>
      </c>
      <c r="L365" s="141">
        <f>L367-L366</f>
        <v>0</v>
      </c>
      <c r="M365" s="143">
        <f t="shared" si="53"/>
        <v>0</v>
      </c>
      <c r="N365" s="244" t="e">
        <f t="shared" si="61"/>
        <v>#DIV/0!</v>
      </c>
    </row>
    <row r="366" spans="1:14" s="193" customFormat="1" ht="23.25" customHeight="1" hidden="1">
      <c r="A366" s="136"/>
      <c r="B366" s="136" t="s">
        <v>264</v>
      </c>
      <c r="C366" s="141">
        <f>G366+K366</f>
        <v>0</v>
      </c>
      <c r="D366" s="141">
        <f>H366+L366</f>
        <v>0</v>
      </c>
      <c r="E366" s="143">
        <f t="shared" si="49"/>
        <v>0</v>
      </c>
      <c r="F366" s="244" t="e">
        <f t="shared" si="50"/>
        <v>#DIV/0!</v>
      </c>
      <c r="G366" s="142"/>
      <c r="H366" s="142"/>
      <c r="I366" s="143">
        <f t="shared" si="51"/>
        <v>0</v>
      </c>
      <c r="J366" s="244" t="e">
        <f t="shared" si="52"/>
        <v>#DIV/0!</v>
      </c>
      <c r="K366" s="141"/>
      <c r="L366" s="141"/>
      <c r="M366" s="143">
        <f t="shared" si="53"/>
        <v>0</v>
      </c>
      <c r="N366" s="244" t="e">
        <f t="shared" si="61"/>
        <v>#DIV/0!</v>
      </c>
    </row>
    <row r="367" spans="1:14" s="193" customFormat="1" ht="23.25" customHeight="1" hidden="1">
      <c r="A367" s="136"/>
      <c r="B367" s="136" t="s">
        <v>265</v>
      </c>
      <c r="C367" s="141">
        <f>G367+K367</f>
        <v>0</v>
      </c>
      <c r="D367" s="141">
        <f>H367+L367</f>
        <v>0</v>
      </c>
      <c r="E367" s="143">
        <f t="shared" si="49"/>
        <v>0</v>
      </c>
      <c r="F367" s="244" t="e">
        <f t="shared" si="50"/>
        <v>#DIV/0!</v>
      </c>
      <c r="G367" s="142"/>
      <c r="H367" s="142"/>
      <c r="I367" s="143">
        <f t="shared" si="51"/>
        <v>0</v>
      </c>
      <c r="J367" s="244" t="e">
        <f t="shared" si="52"/>
        <v>#DIV/0!</v>
      </c>
      <c r="K367" s="141"/>
      <c r="L367" s="141"/>
      <c r="M367" s="143">
        <f t="shared" si="53"/>
        <v>0</v>
      </c>
      <c r="N367" s="244" t="e">
        <f t="shared" si="61"/>
        <v>#DIV/0!</v>
      </c>
    </row>
    <row r="368" spans="1:14" s="193" customFormat="1" ht="23.25" customHeight="1" hidden="1">
      <c r="A368" s="136" t="s">
        <v>249</v>
      </c>
      <c r="B368" s="136" t="s">
        <v>250</v>
      </c>
      <c r="C368" s="141">
        <f>C370-C369</f>
        <v>0</v>
      </c>
      <c r="D368" s="141">
        <f>D370-D369</f>
        <v>0</v>
      </c>
      <c r="E368" s="143">
        <f t="shared" si="49"/>
        <v>0</v>
      </c>
      <c r="F368" s="244" t="e">
        <f t="shared" si="50"/>
        <v>#DIV/0!</v>
      </c>
      <c r="G368" s="141">
        <f>G370-G369</f>
        <v>0</v>
      </c>
      <c r="H368" s="141">
        <f>H370-H369</f>
        <v>0</v>
      </c>
      <c r="I368" s="143">
        <f t="shared" si="51"/>
        <v>0</v>
      </c>
      <c r="J368" s="244" t="e">
        <f t="shared" si="52"/>
        <v>#DIV/0!</v>
      </c>
      <c r="K368" s="141">
        <f>K370-K369</f>
        <v>0</v>
      </c>
      <c r="L368" s="141">
        <f>L370-L369</f>
        <v>0</v>
      </c>
      <c r="M368" s="143">
        <f t="shared" si="53"/>
        <v>0</v>
      </c>
      <c r="N368" s="244" t="e">
        <f t="shared" si="61"/>
        <v>#DIV/0!</v>
      </c>
    </row>
    <row r="369" spans="1:14" s="193" customFormat="1" ht="23.25" customHeight="1" hidden="1">
      <c r="A369" s="136"/>
      <c r="B369" s="136" t="s">
        <v>264</v>
      </c>
      <c r="C369" s="141">
        <f>G369+K369</f>
        <v>0</v>
      </c>
      <c r="D369" s="141">
        <f>H369+L369</f>
        <v>0</v>
      </c>
      <c r="E369" s="143">
        <f t="shared" si="49"/>
        <v>0</v>
      </c>
      <c r="F369" s="244" t="e">
        <f t="shared" si="50"/>
        <v>#DIV/0!</v>
      </c>
      <c r="G369" s="142"/>
      <c r="H369" s="142"/>
      <c r="I369" s="143">
        <f t="shared" si="51"/>
        <v>0</v>
      </c>
      <c r="J369" s="244" t="e">
        <f t="shared" si="52"/>
        <v>#DIV/0!</v>
      </c>
      <c r="K369" s="141"/>
      <c r="L369" s="141"/>
      <c r="M369" s="143">
        <f t="shared" si="53"/>
        <v>0</v>
      </c>
      <c r="N369" s="244" t="e">
        <f t="shared" si="61"/>
        <v>#DIV/0!</v>
      </c>
    </row>
    <row r="370" spans="1:14" s="193" customFormat="1" ht="23.25" customHeight="1" hidden="1">
      <c r="A370" s="136"/>
      <c r="B370" s="136" t="s">
        <v>265</v>
      </c>
      <c r="C370" s="141">
        <f>G370+K370</f>
        <v>0</v>
      </c>
      <c r="D370" s="141">
        <f>H370+L370</f>
        <v>0</v>
      </c>
      <c r="E370" s="143">
        <f t="shared" si="49"/>
        <v>0</v>
      </c>
      <c r="F370" s="244" t="e">
        <f t="shared" si="50"/>
        <v>#DIV/0!</v>
      </c>
      <c r="G370" s="142"/>
      <c r="H370" s="142"/>
      <c r="I370" s="143">
        <f t="shared" si="51"/>
        <v>0</v>
      </c>
      <c r="J370" s="244" t="e">
        <f t="shared" si="52"/>
        <v>#DIV/0!</v>
      </c>
      <c r="K370" s="141"/>
      <c r="L370" s="141"/>
      <c r="M370" s="143">
        <f t="shared" si="53"/>
        <v>0</v>
      </c>
      <c r="N370" s="244" t="e">
        <f t="shared" si="61"/>
        <v>#DIV/0!</v>
      </c>
    </row>
    <row r="371" spans="1:14" s="192" customFormat="1" ht="23.25" customHeight="1">
      <c r="A371" s="135"/>
      <c r="B371" s="135" t="s">
        <v>259</v>
      </c>
      <c r="C371" s="139">
        <f>C373-C372</f>
        <v>1267.5</v>
      </c>
      <c r="D371" s="139">
        <f>D373-D372</f>
        <v>926.5999999999999</v>
      </c>
      <c r="E371" s="138">
        <f t="shared" si="49"/>
        <v>-340.9000000000001</v>
      </c>
      <c r="F371" s="146">
        <f t="shared" si="50"/>
        <v>73.10453648915185</v>
      </c>
      <c r="G371" s="139">
        <f>G373-G372</f>
        <v>1007.5</v>
      </c>
      <c r="H371" s="139">
        <f>H373-H372</f>
        <v>642.4</v>
      </c>
      <c r="I371" s="138">
        <f t="shared" si="51"/>
        <v>-365.1</v>
      </c>
      <c r="J371" s="146">
        <f t="shared" si="52"/>
        <v>63.76178660049627</v>
      </c>
      <c r="K371" s="139">
        <f>K373-K372</f>
        <v>260</v>
      </c>
      <c r="L371" s="139">
        <f>L373-L372</f>
        <v>284.2</v>
      </c>
      <c r="M371" s="138">
        <f t="shared" si="53"/>
        <v>24.19999999999999</v>
      </c>
      <c r="N371" s="146">
        <f t="shared" si="61"/>
        <v>109.3076923076923</v>
      </c>
    </row>
    <row r="372" spans="1:14" s="192" customFormat="1" ht="23.25" customHeight="1" hidden="1">
      <c r="A372" s="135"/>
      <c r="B372" s="135" t="s">
        <v>264</v>
      </c>
      <c r="C372" s="139">
        <f>G372+K372</f>
        <v>0</v>
      </c>
      <c r="D372" s="139">
        <f>H372+L372</f>
        <v>0</v>
      </c>
      <c r="E372" s="138">
        <f t="shared" si="49"/>
        <v>0</v>
      </c>
      <c r="F372" s="146" t="e">
        <f t="shared" si="50"/>
        <v>#DIV/0!</v>
      </c>
      <c r="G372" s="140"/>
      <c r="H372" s="140"/>
      <c r="I372" s="138">
        <f t="shared" si="51"/>
        <v>0</v>
      </c>
      <c r="J372" s="146" t="e">
        <f t="shared" si="52"/>
        <v>#DIV/0!</v>
      </c>
      <c r="K372" s="139"/>
      <c r="L372" s="139"/>
      <c r="M372" s="138">
        <f t="shared" si="53"/>
        <v>0</v>
      </c>
      <c r="N372" s="146" t="e">
        <f t="shared" si="61"/>
        <v>#DIV/0!</v>
      </c>
    </row>
    <row r="373" spans="1:14" s="192" customFormat="1" ht="21" customHeight="1">
      <c r="A373" s="135"/>
      <c r="B373" s="135" t="s">
        <v>265</v>
      </c>
      <c r="C373" s="139">
        <f>G373+K373</f>
        <v>1267.5</v>
      </c>
      <c r="D373" s="139">
        <f>H373+L373</f>
        <v>926.5999999999999</v>
      </c>
      <c r="E373" s="138">
        <f t="shared" si="49"/>
        <v>-340.9000000000001</v>
      </c>
      <c r="F373" s="146">
        <f t="shared" si="50"/>
        <v>73.10453648915185</v>
      </c>
      <c r="G373" s="140">
        <v>1007.5</v>
      </c>
      <c r="H373" s="140">
        <v>642.4</v>
      </c>
      <c r="I373" s="138">
        <f t="shared" si="51"/>
        <v>-365.1</v>
      </c>
      <c r="J373" s="146">
        <f t="shared" si="52"/>
        <v>63.76178660049627</v>
      </c>
      <c r="K373" s="139">
        <v>260</v>
      </c>
      <c r="L373" s="139">
        <v>284.2</v>
      </c>
      <c r="M373" s="138">
        <f t="shared" si="53"/>
        <v>24.19999999999999</v>
      </c>
      <c r="N373" s="146">
        <f t="shared" si="61"/>
        <v>109.3076923076923</v>
      </c>
    </row>
    <row r="374" spans="1:14" s="193" customFormat="1" ht="15.75" customHeight="1">
      <c r="A374" s="194"/>
      <c r="B374" s="136"/>
      <c r="C374" s="141"/>
      <c r="D374" s="142"/>
      <c r="E374" s="138"/>
      <c r="F374" s="146"/>
      <c r="G374" s="142"/>
      <c r="H374" s="142"/>
      <c r="I374" s="138"/>
      <c r="J374" s="146"/>
      <c r="K374" s="141"/>
      <c r="L374" s="141"/>
      <c r="M374" s="138"/>
      <c r="N374" s="146"/>
    </row>
    <row r="375" spans="1:14" s="192" customFormat="1" ht="23.25" customHeight="1">
      <c r="A375" s="135"/>
      <c r="B375" s="135" t="s">
        <v>36</v>
      </c>
      <c r="C375" s="139">
        <f>C377-C376</f>
        <v>7292754.359999999</v>
      </c>
      <c r="D375" s="139">
        <f>D377-D376</f>
        <v>6569565.200000001</v>
      </c>
      <c r="E375" s="138">
        <f t="shared" si="49"/>
        <v>-723189.1599999983</v>
      </c>
      <c r="F375" s="146">
        <f t="shared" si="50"/>
        <v>90.08345647884953</v>
      </c>
      <c r="G375" s="139">
        <f>G377-G376</f>
        <v>6267861.06</v>
      </c>
      <c r="H375" s="139">
        <f>H377-H376</f>
        <v>5576212.2</v>
      </c>
      <c r="I375" s="138">
        <f t="shared" si="51"/>
        <v>-691648.8599999994</v>
      </c>
      <c r="J375" s="146">
        <f t="shared" si="52"/>
        <v>88.96515328947002</v>
      </c>
      <c r="K375" s="139">
        <f>K377-K376</f>
        <v>1024893.3</v>
      </c>
      <c r="L375" s="139">
        <f>L377-L376</f>
        <v>993353</v>
      </c>
      <c r="M375" s="138">
        <f t="shared" si="53"/>
        <v>-31540.300000000047</v>
      </c>
      <c r="N375" s="146">
        <f>L375/K375*100</f>
        <v>96.92257720876894</v>
      </c>
    </row>
    <row r="376" spans="1:14" s="192" customFormat="1" ht="23.25" customHeight="1">
      <c r="A376" s="134"/>
      <c r="B376" s="135" t="s">
        <v>264</v>
      </c>
      <c r="C376" s="139">
        <f>C379+C409</f>
        <v>795564</v>
      </c>
      <c r="D376" s="139">
        <f>D379+D409</f>
        <v>628191.7000000001</v>
      </c>
      <c r="E376" s="138">
        <f aca="true" t="shared" si="62" ref="E376:E410">D376-C376</f>
        <v>-167372.29999999993</v>
      </c>
      <c r="F376" s="146">
        <f aca="true" t="shared" si="63" ref="F376:F410">D376/C376*100</f>
        <v>78.9618057126768</v>
      </c>
      <c r="G376" s="139">
        <f>G379+G409</f>
        <v>530000</v>
      </c>
      <c r="H376" s="139">
        <f>H379+H409</f>
        <v>495956.2</v>
      </c>
      <c r="I376" s="138">
        <f aca="true" t="shared" si="64" ref="I376:I410">H376-G376</f>
        <v>-34043.79999999999</v>
      </c>
      <c r="J376" s="146">
        <f aca="true" t="shared" si="65" ref="J376:J410">H376/G376*100</f>
        <v>93.57664150943397</v>
      </c>
      <c r="K376" s="139">
        <f>K379+K409</f>
        <v>265564</v>
      </c>
      <c r="L376" s="139">
        <f>L379+L409</f>
        <v>132235.5</v>
      </c>
      <c r="M376" s="138">
        <f aca="true" t="shared" si="66" ref="M376:M410">L376-K376</f>
        <v>-133328.5</v>
      </c>
      <c r="N376" s="146">
        <f>L376/K376*100</f>
        <v>49.794211564820536</v>
      </c>
    </row>
    <row r="377" spans="1:14" s="192" customFormat="1" ht="22.5" customHeight="1">
      <c r="A377" s="135"/>
      <c r="B377" s="135" t="s">
        <v>265</v>
      </c>
      <c r="C377" s="139">
        <f>C380+C410</f>
        <v>8088318.359999999</v>
      </c>
      <c r="D377" s="139">
        <f>D380+D410</f>
        <v>7197756.900000001</v>
      </c>
      <c r="E377" s="138">
        <f t="shared" si="62"/>
        <v>-890561.4599999981</v>
      </c>
      <c r="F377" s="146">
        <f t="shared" si="63"/>
        <v>88.98953502616584</v>
      </c>
      <c r="G377" s="139">
        <f>G380+G410</f>
        <v>6797861.06</v>
      </c>
      <c r="H377" s="139">
        <f>H380+H410</f>
        <v>6072168.4</v>
      </c>
      <c r="I377" s="138">
        <f t="shared" si="64"/>
        <v>-725692.6599999992</v>
      </c>
      <c r="J377" s="146">
        <f t="shared" si="65"/>
        <v>89.3246911992638</v>
      </c>
      <c r="K377" s="139">
        <f>K380+K410</f>
        <v>1290457.3</v>
      </c>
      <c r="L377" s="139">
        <f>L380+L410</f>
        <v>1125588.5</v>
      </c>
      <c r="M377" s="138">
        <f t="shared" si="66"/>
        <v>-164868.80000000005</v>
      </c>
      <c r="N377" s="146">
        <f aca="true" t="shared" si="67" ref="N377:N410">L377/K377*100</f>
        <v>87.22400191002058</v>
      </c>
    </row>
    <row r="378" spans="1:14" s="192" customFormat="1" ht="23.25" customHeight="1">
      <c r="A378" s="135"/>
      <c r="B378" s="135" t="s">
        <v>258</v>
      </c>
      <c r="C378" s="139">
        <f>C380-C379</f>
        <v>6368058.159999999</v>
      </c>
      <c r="D378" s="139">
        <f>D380-D379</f>
        <v>5991995.000000001</v>
      </c>
      <c r="E378" s="138">
        <f t="shared" si="62"/>
        <v>-376063.1599999983</v>
      </c>
      <c r="F378" s="146">
        <f t="shared" si="63"/>
        <v>94.094539488314</v>
      </c>
      <c r="G378" s="139">
        <f>G380-G379</f>
        <v>5367127.159999999</v>
      </c>
      <c r="H378" s="139">
        <f>H380-H379</f>
        <v>5028602.8</v>
      </c>
      <c r="I378" s="138">
        <f t="shared" si="64"/>
        <v>-338524.3599999994</v>
      </c>
      <c r="J378" s="146">
        <f t="shared" si="65"/>
        <v>93.69263388199658</v>
      </c>
      <c r="K378" s="139">
        <f>K380-K379</f>
        <v>1000931</v>
      </c>
      <c r="L378" s="139">
        <f>L380-L379</f>
        <v>963392.2</v>
      </c>
      <c r="M378" s="138">
        <f t="shared" si="66"/>
        <v>-37538.80000000005</v>
      </c>
      <c r="N378" s="146">
        <f t="shared" si="67"/>
        <v>96.2496116115896</v>
      </c>
    </row>
    <row r="379" spans="1:14" s="192" customFormat="1" ht="22.5" customHeight="1">
      <c r="A379" s="135"/>
      <c r="B379" s="135" t="s">
        <v>264</v>
      </c>
      <c r="C379" s="139">
        <f>C382+C385+C388+C391+C394+C397+C400+C403+C406</f>
        <v>795564</v>
      </c>
      <c r="D379" s="139">
        <f>D382+D385+D388+D391+D394+D397+D400+D403+D406</f>
        <v>628191.7000000001</v>
      </c>
      <c r="E379" s="138">
        <f t="shared" si="62"/>
        <v>-167372.29999999993</v>
      </c>
      <c r="F379" s="146">
        <f t="shared" si="63"/>
        <v>78.9618057126768</v>
      </c>
      <c r="G379" s="139">
        <f>G382+G385+G388+G391+G394+G397+G400+G403+G406</f>
        <v>530000</v>
      </c>
      <c r="H379" s="139">
        <f>H382+H385+H388+H391+H394+H397+H400+H403+H406</f>
        <v>495956.2</v>
      </c>
      <c r="I379" s="138">
        <f t="shared" si="64"/>
        <v>-34043.79999999999</v>
      </c>
      <c r="J379" s="146">
        <f t="shared" si="65"/>
        <v>93.57664150943397</v>
      </c>
      <c r="K379" s="139">
        <f>K382+K385+K388+K391+K394+K397+K400+K403+K406</f>
        <v>265564</v>
      </c>
      <c r="L379" s="139">
        <f>L382+L385+L388+L391+L394+L397+L400+L403+L406</f>
        <v>132235.5</v>
      </c>
      <c r="M379" s="138">
        <f t="shared" si="66"/>
        <v>-133328.5</v>
      </c>
      <c r="N379" s="146">
        <f t="shared" si="67"/>
        <v>49.794211564820536</v>
      </c>
    </row>
    <row r="380" spans="1:14" s="192" customFormat="1" ht="22.5" customHeight="1">
      <c r="A380" s="135"/>
      <c r="B380" s="135" t="s">
        <v>265</v>
      </c>
      <c r="C380" s="139">
        <f>C383+C386+C389+C392+C395+C398+C401+C404+C407</f>
        <v>7163622.159999999</v>
      </c>
      <c r="D380" s="139">
        <f>D383+D386+D389+D392+D395+D398+D401+D404+D407</f>
        <v>6620186.700000001</v>
      </c>
      <c r="E380" s="138">
        <f t="shared" si="62"/>
        <v>-543435.4599999981</v>
      </c>
      <c r="F380" s="146">
        <f t="shared" si="63"/>
        <v>92.41395696391672</v>
      </c>
      <c r="G380" s="139">
        <f>G383+G386+G389+G392+G395+G398+G401+G404+G407</f>
        <v>5897127.159999999</v>
      </c>
      <c r="H380" s="139">
        <f>H383+H386+H389+H392+H395+H398+H401+H404+H407</f>
        <v>5524559</v>
      </c>
      <c r="I380" s="138">
        <f t="shared" si="64"/>
        <v>-372568.1599999992</v>
      </c>
      <c r="J380" s="146">
        <f t="shared" si="65"/>
        <v>93.68220915215946</v>
      </c>
      <c r="K380" s="139">
        <f>K383+K386+K389+K392+K395+K398+K401+K404+K407</f>
        <v>1266495</v>
      </c>
      <c r="L380" s="139">
        <f>L383+L386+L389+L392+L395+L398+L401+L404+L407</f>
        <v>1095627.7</v>
      </c>
      <c r="M380" s="138">
        <f t="shared" si="66"/>
        <v>-170867.30000000005</v>
      </c>
      <c r="N380" s="146">
        <f t="shared" si="67"/>
        <v>86.50864788254196</v>
      </c>
    </row>
    <row r="381" spans="1:14" s="193" customFormat="1" ht="23.25" customHeight="1">
      <c r="A381" s="136" t="s">
        <v>241</v>
      </c>
      <c r="B381" s="136" t="s">
        <v>242</v>
      </c>
      <c r="C381" s="141">
        <f>C383-C382</f>
        <v>6212694.359999999</v>
      </c>
      <c r="D381" s="141">
        <f>D383-D382</f>
        <v>5689727.7</v>
      </c>
      <c r="E381" s="143">
        <f t="shared" si="62"/>
        <v>-522966.6599999992</v>
      </c>
      <c r="F381" s="244">
        <f t="shared" si="63"/>
        <v>91.582288944277</v>
      </c>
      <c r="G381" s="141">
        <f>G383-G382</f>
        <v>5100579.459999999</v>
      </c>
      <c r="H381" s="141">
        <f>H383-H382</f>
        <v>4735976.4</v>
      </c>
      <c r="I381" s="143">
        <f t="shared" si="64"/>
        <v>-364603.05999999866</v>
      </c>
      <c r="J381" s="244">
        <f t="shared" si="65"/>
        <v>92.85173257549842</v>
      </c>
      <c r="K381" s="141">
        <f>K383-K382</f>
        <v>1112114.9000000001</v>
      </c>
      <c r="L381" s="141">
        <f>L383-L382</f>
        <v>953751.3000000002</v>
      </c>
      <c r="M381" s="143">
        <f t="shared" si="66"/>
        <v>-158363.59999999998</v>
      </c>
      <c r="N381" s="244">
        <f t="shared" si="67"/>
        <v>85.76014043153275</v>
      </c>
    </row>
    <row r="382" spans="1:14" s="193" customFormat="1" ht="23.25" customHeight="1">
      <c r="A382" s="136"/>
      <c r="B382" s="136" t="s">
        <v>264</v>
      </c>
      <c r="C382" s="141">
        <f>G382+K382</f>
        <v>20545</v>
      </c>
      <c r="D382" s="141">
        <f>H382+L382</f>
        <v>31108.2</v>
      </c>
      <c r="E382" s="143">
        <f t="shared" si="62"/>
        <v>10563.2</v>
      </c>
      <c r="F382" s="244">
        <f t="shared" si="63"/>
        <v>151.41494280846922</v>
      </c>
      <c r="G382" s="142"/>
      <c r="H382" s="142"/>
      <c r="I382" s="143"/>
      <c r="J382" s="244"/>
      <c r="K382" s="142">
        <f>K12+K49+K86+K123+K160+K197+K234+K271+K308+K345</f>
        <v>20545</v>
      </c>
      <c r="L382" s="142">
        <f>L12+L49+L86+L123+L160+L197+L234+L271+L308+L345</f>
        <v>31108.2</v>
      </c>
      <c r="M382" s="143">
        <f t="shared" si="66"/>
        <v>10563.2</v>
      </c>
      <c r="N382" s="244">
        <f t="shared" si="67"/>
        <v>151.41494280846922</v>
      </c>
    </row>
    <row r="383" spans="1:14" s="193" customFormat="1" ht="23.25" customHeight="1">
      <c r="A383" s="136"/>
      <c r="B383" s="136" t="s">
        <v>265</v>
      </c>
      <c r="C383" s="141">
        <f>G383+K383</f>
        <v>6233239.359999999</v>
      </c>
      <c r="D383" s="141">
        <f>H383+L383</f>
        <v>5720835.9</v>
      </c>
      <c r="E383" s="143">
        <f t="shared" si="62"/>
        <v>-512403.45999999903</v>
      </c>
      <c r="F383" s="244">
        <f t="shared" si="63"/>
        <v>91.77949970462872</v>
      </c>
      <c r="G383" s="142">
        <f>G13+G50+G87+G124+G161+G198+G235+G272+G309+G346</f>
        <v>5100579.459999999</v>
      </c>
      <c r="H383" s="142">
        <f>H13+H50+H87+H124+H161+H198+H235+H272+H309+H346</f>
        <v>4735976.4</v>
      </c>
      <c r="I383" s="143">
        <f t="shared" si="64"/>
        <v>-364603.05999999866</v>
      </c>
      <c r="J383" s="244">
        <f t="shared" si="65"/>
        <v>92.85173257549842</v>
      </c>
      <c r="K383" s="142">
        <f>K13+K50+K87+K124+K161+K198+K235+K272+K309+K346</f>
        <v>1132659.9000000001</v>
      </c>
      <c r="L383" s="142">
        <f>L13+L50+L87+L124+L161+L198+L235+L272+L309+L346</f>
        <v>984859.5000000001</v>
      </c>
      <c r="M383" s="143">
        <f t="shared" si="66"/>
        <v>-147800.40000000002</v>
      </c>
      <c r="N383" s="244">
        <f t="shared" si="67"/>
        <v>86.95103446321355</v>
      </c>
    </row>
    <row r="384" spans="1:14" s="193" customFormat="1" ht="23.25" customHeight="1">
      <c r="A384" s="136" t="s">
        <v>243</v>
      </c>
      <c r="B384" s="136" t="s">
        <v>244</v>
      </c>
      <c r="C384" s="141">
        <f>C386-C385</f>
        <v>927061.1</v>
      </c>
      <c r="D384" s="141">
        <f>D386-D385</f>
        <v>895951.7</v>
      </c>
      <c r="E384" s="143">
        <f t="shared" si="62"/>
        <v>-31109.400000000023</v>
      </c>
      <c r="F384" s="244">
        <f t="shared" si="63"/>
        <v>96.64429884934229</v>
      </c>
      <c r="G384" s="141">
        <f>G386-G385</f>
        <v>795907.7</v>
      </c>
      <c r="H384" s="141">
        <f>H386-H385</f>
        <v>787726.7999999999</v>
      </c>
      <c r="I384" s="143">
        <f t="shared" si="64"/>
        <v>-8180.900000000023</v>
      </c>
      <c r="J384" s="244">
        <f t="shared" si="65"/>
        <v>98.97212955723383</v>
      </c>
      <c r="K384" s="141">
        <f>K386-K385</f>
        <v>131153.4</v>
      </c>
      <c r="L384" s="141">
        <f>L386-L385</f>
        <v>108224.9</v>
      </c>
      <c r="M384" s="143">
        <f t="shared" si="66"/>
        <v>-22928.5</v>
      </c>
      <c r="N384" s="244">
        <f t="shared" si="67"/>
        <v>82.5177997672954</v>
      </c>
    </row>
    <row r="385" spans="1:14" s="193" customFormat="1" ht="23.25" customHeight="1">
      <c r="A385" s="136"/>
      <c r="B385" s="136" t="s">
        <v>264</v>
      </c>
      <c r="C385" s="141">
        <f>G385+K385</f>
        <v>250</v>
      </c>
      <c r="D385" s="141">
        <f>H385+L385</f>
        <v>926.7</v>
      </c>
      <c r="E385" s="143">
        <f t="shared" si="62"/>
        <v>676.7</v>
      </c>
      <c r="F385" s="244">
        <f t="shared" si="63"/>
        <v>370.68</v>
      </c>
      <c r="G385" s="142"/>
      <c r="H385" s="142">
        <f>H15+H52+H89+H126+H163+H200+H237+H274+H311+H348</f>
        <v>215.8</v>
      </c>
      <c r="I385" s="143">
        <f t="shared" si="64"/>
        <v>215.8</v>
      </c>
      <c r="J385" s="244"/>
      <c r="K385" s="142">
        <f>K15+K52+K89+K126+K163+K200+K237+K274+K311+K348</f>
        <v>250</v>
      </c>
      <c r="L385" s="142">
        <f>L15+L52+L89+L126+L163+L200+L237+L274+L311+L348</f>
        <v>710.9</v>
      </c>
      <c r="M385" s="143">
        <f t="shared" si="66"/>
        <v>460.9</v>
      </c>
      <c r="N385" s="244">
        <f t="shared" si="67"/>
        <v>284.36</v>
      </c>
    </row>
    <row r="386" spans="1:14" s="193" customFormat="1" ht="23.25" customHeight="1">
      <c r="A386" s="136"/>
      <c r="B386" s="136" t="s">
        <v>265</v>
      </c>
      <c r="C386" s="141">
        <f>G386+K386</f>
        <v>927311.1</v>
      </c>
      <c r="D386" s="141">
        <f>H386+L386</f>
        <v>896878.3999999999</v>
      </c>
      <c r="E386" s="143">
        <f t="shared" si="62"/>
        <v>-30432.70000000007</v>
      </c>
      <c r="F386" s="244">
        <f t="shared" si="63"/>
        <v>96.71817796638042</v>
      </c>
      <c r="G386" s="142">
        <f>G16+G53+G90+G127+G164+G201+G238+G275+G312+G349</f>
        <v>795907.7</v>
      </c>
      <c r="H386" s="142">
        <f>H16+H53+H90+H127+H164+H201+H238+H275+H312+H349</f>
        <v>787942.6</v>
      </c>
      <c r="I386" s="143">
        <f t="shared" si="64"/>
        <v>-7965.099999999977</v>
      </c>
      <c r="J386" s="244">
        <f t="shared" si="65"/>
        <v>98.99924325396023</v>
      </c>
      <c r="K386" s="142">
        <f>K16+K53+K90+K127+K164+K201+K238+K275+K312+K349</f>
        <v>131403.4</v>
      </c>
      <c r="L386" s="142">
        <f>L16+L53+L90+L127+L164+L201+L238+L275+L312+L349</f>
        <v>108935.79999999999</v>
      </c>
      <c r="M386" s="143">
        <f t="shared" si="66"/>
        <v>-22467.600000000006</v>
      </c>
      <c r="N386" s="244">
        <f t="shared" si="67"/>
        <v>82.90181228187397</v>
      </c>
    </row>
    <row r="387" spans="1:14" s="193" customFormat="1" ht="23.25" customHeight="1">
      <c r="A387" s="136" t="s">
        <v>245</v>
      </c>
      <c r="B387" s="136" t="s">
        <v>246</v>
      </c>
      <c r="C387" s="141">
        <f>C389-C388</f>
        <v>1691.6999999999998</v>
      </c>
      <c r="D387" s="141">
        <f>D389-D388</f>
        <v>1205.8000000000002</v>
      </c>
      <c r="E387" s="143">
        <f t="shared" si="62"/>
        <v>-485.89999999999964</v>
      </c>
      <c r="F387" s="244">
        <f t="shared" si="63"/>
        <v>71.27741325294085</v>
      </c>
      <c r="G387" s="141">
        <f>G389-G388</f>
        <v>640</v>
      </c>
      <c r="H387" s="141">
        <f>H389-H388</f>
        <v>640</v>
      </c>
      <c r="I387" s="143">
        <f t="shared" si="64"/>
        <v>0</v>
      </c>
      <c r="J387" s="244">
        <f t="shared" si="65"/>
        <v>100</v>
      </c>
      <c r="K387" s="141">
        <f>K389-K388</f>
        <v>1051.6999999999998</v>
      </c>
      <c r="L387" s="141">
        <f>L389-L388</f>
        <v>565.8</v>
      </c>
      <c r="M387" s="143">
        <f t="shared" si="66"/>
        <v>-485.89999999999986</v>
      </c>
      <c r="N387" s="244">
        <f t="shared" si="67"/>
        <v>53.79861177141771</v>
      </c>
    </row>
    <row r="388" spans="1:14" s="193" customFormat="1" ht="23.25" customHeight="1">
      <c r="A388" s="136"/>
      <c r="B388" s="136" t="s">
        <v>264</v>
      </c>
      <c r="C388" s="141"/>
      <c r="D388" s="141">
        <f>H388+L388</f>
        <v>201.6</v>
      </c>
      <c r="E388" s="143">
        <f t="shared" si="62"/>
        <v>201.6</v>
      </c>
      <c r="F388" s="244"/>
      <c r="G388" s="142"/>
      <c r="H388" s="142"/>
      <c r="I388" s="143"/>
      <c r="J388" s="244"/>
      <c r="K388" s="142"/>
      <c r="L388" s="142">
        <f>L18+L55+L92+L129+L166+L203+L240+L277+L314+L351</f>
        <v>201.6</v>
      </c>
      <c r="M388" s="143">
        <f t="shared" si="66"/>
        <v>201.6</v>
      </c>
      <c r="N388" s="244"/>
    </row>
    <row r="389" spans="1:14" s="193" customFormat="1" ht="23.25" customHeight="1">
      <c r="A389" s="136"/>
      <c r="B389" s="136" t="s">
        <v>265</v>
      </c>
      <c r="C389" s="141">
        <f>G389+K389</f>
        <v>1691.6999999999998</v>
      </c>
      <c r="D389" s="141">
        <f>H389+L389</f>
        <v>1407.4</v>
      </c>
      <c r="E389" s="143">
        <f t="shared" si="62"/>
        <v>-284.2999999999997</v>
      </c>
      <c r="F389" s="244">
        <f t="shared" si="63"/>
        <v>83.19441981438791</v>
      </c>
      <c r="G389" s="142">
        <f>G19+G56+G93+G130+G167+G204+G241+G278+G315+G352</f>
        <v>640</v>
      </c>
      <c r="H389" s="142">
        <f>H19+H56+H93+H130+H167+H204+H241+H278+H315+H352</f>
        <v>640</v>
      </c>
      <c r="I389" s="143">
        <f t="shared" si="64"/>
        <v>0</v>
      </c>
      <c r="J389" s="244">
        <f t="shared" si="65"/>
        <v>100</v>
      </c>
      <c r="K389" s="142">
        <f>K19+K56+K93+K130+K167+K204+K241+K278+K315+K352</f>
        <v>1051.6999999999998</v>
      </c>
      <c r="L389" s="142">
        <f>L19+L56+L93+L130+L167+L204+L241+L278+L315+L352</f>
        <v>767.4</v>
      </c>
      <c r="M389" s="143">
        <f t="shared" si="66"/>
        <v>-284.29999999999984</v>
      </c>
      <c r="N389" s="244">
        <f t="shared" si="67"/>
        <v>72.96757630502995</v>
      </c>
    </row>
    <row r="390" spans="1:14" s="193" customFormat="1" ht="23.25" customHeight="1">
      <c r="A390" s="136" t="s">
        <v>251</v>
      </c>
      <c r="B390" s="136" t="s">
        <v>252</v>
      </c>
      <c r="C390" s="141">
        <f>C392-C391</f>
        <v>-529120</v>
      </c>
      <c r="D390" s="141">
        <f>D392-D391</f>
        <v>-495740.4</v>
      </c>
      <c r="E390" s="143">
        <f t="shared" si="62"/>
        <v>33379.59999999998</v>
      </c>
      <c r="F390" s="244">
        <f t="shared" si="63"/>
        <v>93.69148775325068</v>
      </c>
      <c r="G390" s="141">
        <f>G392-G391</f>
        <v>-530000</v>
      </c>
      <c r="H390" s="141">
        <f>H392-H391</f>
        <v>-495740.4</v>
      </c>
      <c r="I390" s="143">
        <f t="shared" si="64"/>
        <v>34259.59999999998</v>
      </c>
      <c r="J390" s="244">
        <f t="shared" si="65"/>
        <v>93.53592452830189</v>
      </c>
      <c r="K390" s="141">
        <f>K392-K391</f>
        <v>880</v>
      </c>
      <c r="L390" s="141"/>
      <c r="M390" s="143">
        <f t="shared" si="66"/>
        <v>-880</v>
      </c>
      <c r="N390" s="244"/>
    </row>
    <row r="391" spans="1:14" s="193" customFormat="1" ht="23.25" customHeight="1">
      <c r="A391" s="136"/>
      <c r="B391" s="136" t="s">
        <v>264</v>
      </c>
      <c r="C391" s="141">
        <f>G391+K391</f>
        <v>530000</v>
      </c>
      <c r="D391" s="141">
        <f>H391+L391</f>
        <v>495740.4</v>
      </c>
      <c r="E391" s="143">
        <f t="shared" si="62"/>
        <v>-34259.59999999998</v>
      </c>
      <c r="F391" s="244">
        <f t="shared" si="63"/>
        <v>93.53592452830189</v>
      </c>
      <c r="G391" s="142">
        <f>G21+G58+G95+G132+G169+G206+G243+G280+G317+G354</f>
        <v>530000</v>
      </c>
      <c r="H391" s="142">
        <f>H21+H58+H95+H132+H169+H206+H243+H280+H317+H354</f>
        <v>495740.4</v>
      </c>
      <c r="I391" s="143">
        <f t="shared" si="64"/>
        <v>-34259.59999999998</v>
      </c>
      <c r="J391" s="244">
        <f t="shared" si="65"/>
        <v>93.53592452830189</v>
      </c>
      <c r="K391" s="142"/>
      <c r="L391" s="142"/>
      <c r="M391" s="143"/>
      <c r="N391" s="244"/>
    </row>
    <row r="392" spans="1:14" s="193" customFormat="1" ht="23.25" customHeight="1">
      <c r="A392" s="136"/>
      <c r="B392" s="136" t="s">
        <v>265</v>
      </c>
      <c r="C392" s="141">
        <f>G392+K392</f>
        <v>880</v>
      </c>
      <c r="D392" s="141"/>
      <c r="E392" s="143">
        <f t="shared" si="62"/>
        <v>-880</v>
      </c>
      <c r="F392" s="244"/>
      <c r="G392" s="142"/>
      <c r="H392" s="142"/>
      <c r="I392" s="143"/>
      <c r="J392" s="244"/>
      <c r="K392" s="142">
        <f>K22+K59+K96+K133+K170+K207+K244+K281+K318+K355</f>
        <v>880</v>
      </c>
      <c r="L392" s="142"/>
      <c r="M392" s="143">
        <f t="shared" si="66"/>
        <v>-880</v>
      </c>
      <c r="N392" s="244"/>
    </row>
    <row r="393" spans="1:14" s="193" customFormat="1" ht="23.25" customHeight="1">
      <c r="A393" s="136" t="s">
        <v>247</v>
      </c>
      <c r="B393" s="136" t="s">
        <v>248</v>
      </c>
      <c r="C393" s="141">
        <f>C395-C394</f>
        <v>500</v>
      </c>
      <c r="D393" s="141">
        <f>D395-D394</f>
        <v>1065</v>
      </c>
      <c r="E393" s="143">
        <f t="shared" si="62"/>
        <v>565</v>
      </c>
      <c r="F393" s="244">
        <f t="shared" si="63"/>
        <v>213</v>
      </c>
      <c r="G393" s="141"/>
      <c r="H393" s="141"/>
      <c r="I393" s="143"/>
      <c r="J393" s="244"/>
      <c r="K393" s="141">
        <f>K395-K394</f>
        <v>500</v>
      </c>
      <c r="L393" s="141">
        <f>L395-L394</f>
        <v>1065</v>
      </c>
      <c r="M393" s="143">
        <f t="shared" si="66"/>
        <v>565</v>
      </c>
      <c r="N393" s="244">
        <f t="shared" si="67"/>
        <v>213</v>
      </c>
    </row>
    <row r="394" spans="1:14" s="193" customFormat="1" ht="23.25" customHeight="1" hidden="1">
      <c r="A394" s="136"/>
      <c r="B394" s="136" t="s">
        <v>264</v>
      </c>
      <c r="C394" s="141">
        <f>G394+K394</f>
        <v>0</v>
      </c>
      <c r="D394" s="141">
        <f>H394+L394</f>
        <v>0</v>
      </c>
      <c r="E394" s="143">
        <f t="shared" si="62"/>
        <v>0</v>
      </c>
      <c r="F394" s="244" t="e">
        <f t="shared" si="63"/>
        <v>#DIV/0!</v>
      </c>
      <c r="G394" s="142"/>
      <c r="H394" s="142"/>
      <c r="I394" s="143"/>
      <c r="J394" s="244"/>
      <c r="K394" s="142">
        <f>K24+K61+K98+K135+K172+K209+K246+K283+K320+K357</f>
        <v>0</v>
      </c>
      <c r="L394" s="142">
        <f>L24+L61+L98+L135+L172+L209+L246+L283+L320+L357</f>
        <v>0</v>
      </c>
      <c r="M394" s="143">
        <f t="shared" si="66"/>
        <v>0</v>
      </c>
      <c r="N394" s="244" t="e">
        <f t="shared" si="67"/>
        <v>#DIV/0!</v>
      </c>
    </row>
    <row r="395" spans="1:14" s="193" customFormat="1" ht="23.25" customHeight="1">
      <c r="A395" s="136"/>
      <c r="B395" s="136" t="s">
        <v>265</v>
      </c>
      <c r="C395" s="141">
        <f>G395+K395</f>
        <v>500</v>
      </c>
      <c r="D395" s="141">
        <f>H395+L395</f>
        <v>1065</v>
      </c>
      <c r="E395" s="143">
        <f t="shared" si="62"/>
        <v>565</v>
      </c>
      <c r="F395" s="244">
        <f t="shared" si="63"/>
        <v>213</v>
      </c>
      <c r="G395" s="142"/>
      <c r="H395" s="142"/>
      <c r="I395" s="143"/>
      <c r="J395" s="244"/>
      <c r="K395" s="142">
        <f>K25+K62+K99+K136+K173+K210+K247+K284+K321+K358</f>
        <v>500</v>
      </c>
      <c r="L395" s="142">
        <f>L25+L62+L99+L136+L173+L210+L247+L284+L321+L358</f>
        <v>1065</v>
      </c>
      <c r="M395" s="143">
        <f t="shared" si="66"/>
        <v>565</v>
      </c>
      <c r="N395" s="244">
        <f t="shared" si="67"/>
        <v>213</v>
      </c>
    </row>
    <row r="396" spans="1:14" s="193" customFormat="1" ht="23.25" customHeight="1" hidden="1">
      <c r="A396" s="136" t="s">
        <v>394</v>
      </c>
      <c r="B396" s="136" t="s">
        <v>395</v>
      </c>
      <c r="C396" s="141">
        <f>C398-C397</f>
        <v>0</v>
      </c>
      <c r="D396" s="141">
        <f>D398-D397</f>
        <v>0</v>
      </c>
      <c r="E396" s="143">
        <f t="shared" si="62"/>
        <v>0</v>
      </c>
      <c r="F396" s="244" t="e">
        <f t="shared" si="63"/>
        <v>#DIV/0!</v>
      </c>
      <c r="G396" s="141"/>
      <c r="H396" s="141"/>
      <c r="I396" s="143"/>
      <c r="J396" s="244"/>
      <c r="K396" s="141">
        <f>K398-K397</f>
        <v>0</v>
      </c>
      <c r="L396" s="141">
        <f>L398-L397</f>
        <v>0</v>
      </c>
      <c r="M396" s="143">
        <f t="shared" si="66"/>
        <v>0</v>
      </c>
      <c r="N396" s="244" t="e">
        <f t="shared" si="67"/>
        <v>#DIV/0!</v>
      </c>
    </row>
    <row r="397" spans="1:14" s="193" customFormat="1" ht="23.25" customHeight="1" hidden="1">
      <c r="A397" s="136"/>
      <c r="B397" s="136" t="s">
        <v>264</v>
      </c>
      <c r="C397" s="141">
        <f>G397+K397</f>
        <v>0</v>
      </c>
      <c r="D397" s="141">
        <f>H397+L397</f>
        <v>0</v>
      </c>
      <c r="E397" s="143">
        <f t="shared" si="62"/>
        <v>0</v>
      </c>
      <c r="F397" s="244" t="e">
        <f t="shared" si="63"/>
        <v>#DIV/0!</v>
      </c>
      <c r="G397" s="142"/>
      <c r="H397" s="142"/>
      <c r="I397" s="143"/>
      <c r="J397" s="244"/>
      <c r="K397" s="142">
        <f>K27+K64+K101+K138+K175+K212+K249+K286+K323+K360</f>
        <v>0</v>
      </c>
      <c r="L397" s="142">
        <f>L27+L64+L101+L138+L175+L212+L249+L286+L323+L360</f>
        <v>0</v>
      </c>
      <c r="M397" s="143">
        <f t="shared" si="66"/>
        <v>0</v>
      </c>
      <c r="N397" s="244" t="e">
        <f t="shared" si="67"/>
        <v>#DIV/0!</v>
      </c>
    </row>
    <row r="398" spans="1:14" s="193" customFormat="1" ht="23.25" customHeight="1" hidden="1">
      <c r="A398" s="136"/>
      <c r="B398" s="136" t="s">
        <v>265</v>
      </c>
      <c r="C398" s="141">
        <f>G398+K398</f>
        <v>0</v>
      </c>
      <c r="D398" s="141">
        <f>H398+L398</f>
        <v>0</v>
      </c>
      <c r="E398" s="143">
        <f t="shared" si="62"/>
        <v>0</v>
      </c>
      <c r="F398" s="244" t="e">
        <f t="shared" si="63"/>
        <v>#DIV/0!</v>
      </c>
      <c r="G398" s="142"/>
      <c r="H398" s="142"/>
      <c r="I398" s="143"/>
      <c r="J398" s="244"/>
      <c r="K398" s="142">
        <f>K28+K65+K102+K139+K176+K213+K250+K287+K324+K361</f>
        <v>0</v>
      </c>
      <c r="L398" s="142">
        <f>L28+L65+L102+L139+L176+L213+L250+L287+L324+L361</f>
        <v>0</v>
      </c>
      <c r="M398" s="143">
        <f t="shared" si="66"/>
        <v>0</v>
      </c>
      <c r="N398" s="244" t="e">
        <f t="shared" si="67"/>
        <v>#DIV/0!</v>
      </c>
    </row>
    <row r="399" spans="1:14" s="193" customFormat="1" ht="23.25" customHeight="1" hidden="1">
      <c r="A399" s="136" t="s">
        <v>396</v>
      </c>
      <c r="B399" s="136" t="s">
        <v>397</v>
      </c>
      <c r="C399" s="141">
        <f>C401-C400</f>
        <v>0</v>
      </c>
      <c r="D399" s="141">
        <f>D401-D400</f>
        <v>0</v>
      </c>
      <c r="E399" s="143">
        <f t="shared" si="62"/>
        <v>0</v>
      </c>
      <c r="F399" s="244" t="e">
        <f t="shared" si="63"/>
        <v>#DIV/0!</v>
      </c>
      <c r="G399" s="141"/>
      <c r="H399" s="141"/>
      <c r="I399" s="143"/>
      <c r="J399" s="244"/>
      <c r="K399" s="141">
        <f>K401-K400</f>
        <v>0</v>
      </c>
      <c r="L399" s="141">
        <f>L401-L400</f>
        <v>0</v>
      </c>
      <c r="M399" s="143">
        <f t="shared" si="66"/>
        <v>0</v>
      </c>
      <c r="N399" s="244" t="e">
        <f t="shared" si="67"/>
        <v>#DIV/0!</v>
      </c>
    </row>
    <row r="400" spans="1:14" s="193" customFormat="1" ht="23.25" customHeight="1" hidden="1">
      <c r="A400" s="136"/>
      <c r="B400" s="136" t="s">
        <v>264</v>
      </c>
      <c r="C400" s="141">
        <f>G400+K400</f>
        <v>0</v>
      </c>
      <c r="D400" s="141">
        <f>H400+L400</f>
        <v>0</v>
      </c>
      <c r="E400" s="143">
        <f t="shared" si="62"/>
        <v>0</v>
      </c>
      <c r="F400" s="244" t="e">
        <f t="shared" si="63"/>
        <v>#DIV/0!</v>
      </c>
      <c r="G400" s="142"/>
      <c r="H400" s="142"/>
      <c r="I400" s="143"/>
      <c r="J400" s="244"/>
      <c r="K400" s="142">
        <f>K30+K67+K104+K141+K178+K215+K252+K289+K326+K363</f>
        <v>0</v>
      </c>
      <c r="L400" s="142">
        <f>L30+L67+L104+L141+L178+L215+L252+L289+L326+L363</f>
        <v>0</v>
      </c>
      <c r="M400" s="143">
        <f t="shared" si="66"/>
        <v>0</v>
      </c>
      <c r="N400" s="244" t="e">
        <f t="shared" si="67"/>
        <v>#DIV/0!</v>
      </c>
    </row>
    <row r="401" spans="1:14" s="193" customFormat="1" ht="23.25" customHeight="1" hidden="1">
      <c r="A401" s="136"/>
      <c r="B401" s="136" t="s">
        <v>265</v>
      </c>
      <c r="C401" s="141">
        <f>G401+K401</f>
        <v>0</v>
      </c>
      <c r="D401" s="141">
        <f>H401+L401</f>
        <v>0</v>
      </c>
      <c r="E401" s="143">
        <f t="shared" si="62"/>
        <v>0</v>
      </c>
      <c r="F401" s="244" t="e">
        <f t="shared" si="63"/>
        <v>#DIV/0!</v>
      </c>
      <c r="G401" s="142"/>
      <c r="H401" s="142"/>
      <c r="I401" s="143"/>
      <c r="J401" s="244"/>
      <c r="K401" s="142">
        <f>K31+K68+K105+K142+K179+K216+K253+K290+K327+K364</f>
        <v>0</v>
      </c>
      <c r="L401" s="142">
        <f>L31+L68+L105+L142+L179+L216+L253+L290+L327+L364</f>
        <v>0</v>
      </c>
      <c r="M401" s="143">
        <f t="shared" si="66"/>
        <v>0</v>
      </c>
      <c r="N401" s="244" t="e">
        <f t="shared" si="67"/>
        <v>#DIV/0!</v>
      </c>
    </row>
    <row r="402" spans="1:14" s="193" customFormat="1" ht="23.25" customHeight="1" hidden="1">
      <c r="A402" s="136" t="s">
        <v>398</v>
      </c>
      <c r="B402" s="136" t="s">
        <v>399</v>
      </c>
      <c r="C402" s="141">
        <f>C404-C403</f>
        <v>0</v>
      </c>
      <c r="D402" s="141">
        <f>D404-D403</f>
        <v>0</v>
      </c>
      <c r="E402" s="143">
        <f t="shared" si="62"/>
        <v>0</v>
      </c>
      <c r="F402" s="244" t="e">
        <f t="shared" si="63"/>
        <v>#DIV/0!</v>
      </c>
      <c r="G402" s="141"/>
      <c r="H402" s="141"/>
      <c r="I402" s="143"/>
      <c r="J402" s="244"/>
      <c r="K402" s="141">
        <f>K404-K403</f>
        <v>0</v>
      </c>
      <c r="L402" s="141">
        <f>L404-L403</f>
        <v>0</v>
      </c>
      <c r="M402" s="143">
        <f t="shared" si="66"/>
        <v>0</v>
      </c>
      <c r="N402" s="244" t="e">
        <f t="shared" si="67"/>
        <v>#DIV/0!</v>
      </c>
    </row>
    <row r="403" spans="1:14" s="193" customFormat="1" ht="23.25" customHeight="1" hidden="1">
      <c r="A403" s="136"/>
      <c r="B403" s="136" t="s">
        <v>264</v>
      </c>
      <c r="C403" s="141">
        <f>G403+K403</f>
        <v>0</v>
      </c>
      <c r="D403" s="141">
        <f>H403+L403</f>
        <v>0</v>
      </c>
      <c r="E403" s="143">
        <f t="shared" si="62"/>
        <v>0</v>
      </c>
      <c r="F403" s="244" t="e">
        <f t="shared" si="63"/>
        <v>#DIV/0!</v>
      </c>
      <c r="G403" s="142"/>
      <c r="H403" s="142"/>
      <c r="I403" s="143"/>
      <c r="J403" s="244"/>
      <c r="K403" s="142">
        <f>K33+K70+K107+K144+K181+K218+K255+K292+K329+K366</f>
        <v>0</v>
      </c>
      <c r="L403" s="142">
        <f>L33+L70+L107+L144+L181+L218+L255+L292+L329+L366</f>
        <v>0</v>
      </c>
      <c r="M403" s="143">
        <f t="shared" si="66"/>
        <v>0</v>
      </c>
      <c r="N403" s="244" t="e">
        <f t="shared" si="67"/>
        <v>#DIV/0!</v>
      </c>
    </row>
    <row r="404" spans="1:14" s="193" customFormat="1" ht="23.25" customHeight="1" hidden="1">
      <c r="A404" s="136"/>
      <c r="B404" s="136" t="s">
        <v>265</v>
      </c>
      <c r="C404" s="141">
        <f>G404+K404</f>
        <v>0</v>
      </c>
      <c r="D404" s="141">
        <f>H404+L404</f>
        <v>0</v>
      </c>
      <c r="E404" s="143">
        <f t="shared" si="62"/>
        <v>0</v>
      </c>
      <c r="F404" s="244" t="e">
        <f t="shared" si="63"/>
        <v>#DIV/0!</v>
      </c>
      <c r="G404" s="142"/>
      <c r="H404" s="142"/>
      <c r="I404" s="143"/>
      <c r="J404" s="244"/>
      <c r="K404" s="142">
        <f>K34+K71+K108+K145+K182+K219+K256+K293+K330+K367</f>
        <v>0</v>
      </c>
      <c r="L404" s="142">
        <f>L34+L71+L108+L145+L182+L219+L256+L293+L330+L367</f>
        <v>0</v>
      </c>
      <c r="M404" s="143">
        <f t="shared" si="66"/>
        <v>0</v>
      </c>
      <c r="N404" s="244" t="e">
        <f t="shared" si="67"/>
        <v>#DIV/0!</v>
      </c>
    </row>
    <row r="405" spans="1:14" s="193" customFormat="1" ht="23.25" customHeight="1">
      <c r="A405" s="136" t="s">
        <v>249</v>
      </c>
      <c r="B405" s="136" t="s">
        <v>250</v>
      </c>
      <c r="C405" s="141">
        <f>C407-C406</f>
        <v>-244769</v>
      </c>
      <c r="D405" s="141">
        <f>D407-D406</f>
        <v>-100214.8</v>
      </c>
      <c r="E405" s="143">
        <f t="shared" si="62"/>
        <v>144554.2</v>
      </c>
      <c r="F405" s="244">
        <f t="shared" si="63"/>
        <v>40.94260302570996</v>
      </c>
      <c r="G405" s="141"/>
      <c r="H405" s="141"/>
      <c r="I405" s="143"/>
      <c r="J405" s="244"/>
      <c r="K405" s="141">
        <f>K407-K406</f>
        <v>-244769</v>
      </c>
      <c r="L405" s="141">
        <f>L407-L406</f>
        <v>-100214.8</v>
      </c>
      <c r="M405" s="143">
        <f t="shared" si="66"/>
        <v>144554.2</v>
      </c>
      <c r="N405" s="244">
        <f t="shared" si="67"/>
        <v>40.94260302570996</v>
      </c>
    </row>
    <row r="406" spans="1:14" s="193" customFormat="1" ht="23.25" customHeight="1">
      <c r="A406" s="136"/>
      <c r="B406" s="136" t="s">
        <v>264</v>
      </c>
      <c r="C406" s="141">
        <f>G406+K406</f>
        <v>244769</v>
      </c>
      <c r="D406" s="141">
        <f>H406+L406</f>
        <v>100214.8</v>
      </c>
      <c r="E406" s="143">
        <f t="shared" si="62"/>
        <v>-144554.2</v>
      </c>
      <c r="F406" s="244">
        <f t="shared" si="63"/>
        <v>40.94260302570996</v>
      </c>
      <c r="G406" s="142"/>
      <c r="H406" s="142"/>
      <c r="I406" s="143"/>
      <c r="J406" s="244"/>
      <c r="K406" s="142">
        <f>K36+K73+K110+K147+K184+K221+K258+K295+K332+K369</f>
        <v>244769</v>
      </c>
      <c r="L406" s="142">
        <f>L36+L73+L110+L147+L184+L221+L258+L295+L332+L369</f>
        <v>100214.8</v>
      </c>
      <c r="M406" s="143">
        <f t="shared" si="66"/>
        <v>-144554.2</v>
      </c>
      <c r="N406" s="244">
        <f t="shared" si="67"/>
        <v>40.94260302570996</v>
      </c>
    </row>
    <row r="407" spans="1:14" s="193" customFormat="1" ht="23.25" customHeight="1" hidden="1">
      <c r="A407" s="136"/>
      <c r="B407" s="136" t="s">
        <v>265</v>
      </c>
      <c r="C407" s="141">
        <f>G407+K407</f>
        <v>0</v>
      </c>
      <c r="D407" s="141">
        <f>H407+L407</f>
        <v>0</v>
      </c>
      <c r="E407" s="143">
        <f t="shared" si="62"/>
        <v>0</v>
      </c>
      <c r="F407" s="244" t="e">
        <f t="shared" si="63"/>
        <v>#DIV/0!</v>
      </c>
      <c r="G407" s="142">
        <f>G37+G74+G111+G148+G185+G222+G259+G296+G333+G370</f>
        <v>0</v>
      </c>
      <c r="H407" s="142">
        <f>H37+H74+H111+H148+H185+H222+H259+H296+H333+H370</f>
        <v>0</v>
      </c>
      <c r="I407" s="143">
        <f t="shared" si="64"/>
        <v>0</v>
      </c>
      <c r="J407" s="244" t="e">
        <f t="shared" si="65"/>
        <v>#DIV/0!</v>
      </c>
      <c r="K407" s="142">
        <f>K37+K74+K111+K148+K185+K222+K259+K296+K333+K370</f>
        <v>0</v>
      </c>
      <c r="L407" s="142">
        <f>L37+L74+L111+L148+L185+L222+L259+L296+L333+L370</f>
        <v>0</v>
      </c>
      <c r="M407" s="143">
        <f t="shared" si="66"/>
        <v>0</v>
      </c>
      <c r="N407" s="244" t="e">
        <f t="shared" si="67"/>
        <v>#DIV/0!</v>
      </c>
    </row>
    <row r="408" spans="1:14" s="192" customFormat="1" ht="23.25" customHeight="1">
      <c r="A408" s="135"/>
      <c r="B408" s="135" t="s">
        <v>259</v>
      </c>
      <c r="C408" s="139">
        <f>C410-C409</f>
        <v>924696.2000000001</v>
      </c>
      <c r="D408" s="139">
        <f>D410-D409</f>
        <v>577570.2000000001</v>
      </c>
      <c r="E408" s="138">
        <f t="shared" si="62"/>
        <v>-347126</v>
      </c>
      <c r="F408" s="146">
        <f t="shared" si="63"/>
        <v>62.460535687288434</v>
      </c>
      <c r="G408" s="139">
        <f>G410-G409</f>
        <v>900733.9</v>
      </c>
      <c r="H408" s="139">
        <f>H410-H409</f>
        <v>547609.4</v>
      </c>
      <c r="I408" s="138">
        <f t="shared" si="64"/>
        <v>-353124.5</v>
      </c>
      <c r="J408" s="146">
        <f t="shared" si="65"/>
        <v>60.79591319922566</v>
      </c>
      <c r="K408" s="139">
        <f>K410-K409</f>
        <v>23962.300000000003</v>
      </c>
      <c r="L408" s="139">
        <f>L410-L409</f>
        <v>29960.800000000003</v>
      </c>
      <c r="M408" s="138">
        <f t="shared" si="66"/>
        <v>5998.5</v>
      </c>
      <c r="N408" s="146">
        <f t="shared" si="67"/>
        <v>125.0330727851667</v>
      </c>
    </row>
    <row r="409" spans="1:14" s="192" customFormat="1" ht="23.25" customHeight="1" hidden="1">
      <c r="A409" s="135"/>
      <c r="B409" s="135" t="s">
        <v>264</v>
      </c>
      <c r="C409" s="139">
        <f>G409+K409</f>
        <v>0</v>
      </c>
      <c r="D409" s="139">
        <f>H409+L409</f>
        <v>0</v>
      </c>
      <c r="E409" s="138">
        <f t="shared" si="62"/>
        <v>0</v>
      </c>
      <c r="F409" s="146" t="e">
        <f t="shared" si="63"/>
        <v>#DIV/0!</v>
      </c>
      <c r="G409" s="140">
        <f>G39+G76+G113+G150+G187+G224+G261+G298+G335+G372</f>
        <v>0</v>
      </c>
      <c r="H409" s="140">
        <f>H39+H76+H113+H150+H187+H224+H261+H298+H335+H372</f>
        <v>0</v>
      </c>
      <c r="I409" s="138">
        <f t="shared" si="64"/>
        <v>0</v>
      </c>
      <c r="J409" s="146" t="e">
        <f t="shared" si="65"/>
        <v>#DIV/0!</v>
      </c>
      <c r="K409" s="140">
        <f>K39+K76+K113+K150+K187+K224+K261+K298+K335+K372</f>
        <v>0</v>
      </c>
      <c r="L409" s="140">
        <f>L39+L76+L113+L150+L187+L224+L261+L298+L335+L372</f>
        <v>0</v>
      </c>
      <c r="M409" s="138">
        <f>L409-K409</f>
        <v>0</v>
      </c>
      <c r="N409" s="146" t="e">
        <f>L409/K409*100</f>
        <v>#DIV/0!</v>
      </c>
    </row>
    <row r="410" spans="1:14" s="192" customFormat="1" ht="23.25" customHeight="1">
      <c r="A410" s="135"/>
      <c r="B410" s="135" t="s">
        <v>265</v>
      </c>
      <c r="C410" s="139">
        <f>G410+K410</f>
        <v>924696.2000000001</v>
      </c>
      <c r="D410" s="139">
        <f>H410+L410</f>
        <v>577570.2000000001</v>
      </c>
      <c r="E410" s="138">
        <f t="shared" si="62"/>
        <v>-347126</v>
      </c>
      <c r="F410" s="146">
        <f t="shared" si="63"/>
        <v>62.460535687288434</v>
      </c>
      <c r="G410" s="140">
        <f>G40+G77+G114+G151+G188+G225+G262+G299+G336+G373</f>
        <v>900733.9</v>
      </c>
      <c r="H410" s="140">
        <f>H40+H77+H114+H151+H188+H225+H262+H299+H336+H373</f>
        <v>547609.4</v>
      </c>
      <c r="I410" s="138">
        <f t="shared" si="64"/>
        <v>-353124.5</v>
      </c>
      <c r="J410" s="146">
        <f t="shared" si="65"/>
        <v>60.79591319922566</v>
      </c>
      <c r="K410" s="140">
        <f>K40+K77+K114+K151+K188+K225+K262+K299+K336+K373</f>
        <v>23962.300000000003</v>
      </c>
      <c r="L410" s="140">
        <f>L40+L77+L114+L151+L188+L225+L262+L299+L336+L373</f>
        <v>29960.800000000003</v>
      </c>
      <c r="M410" s="138">
        <f t="shared" si="66"/>
        <v>5998.5</v>
      </c>
      <c r="N410" s="146">
        <f t="shared" si="67"/>
        <v>125.0330727851667</v>
      </c>
    </row>
    <row r="411" spans="1:14" s="193" customFormat="1" ht="10.5" customHeight="1">
      <c r="A411" s="136"/>
      <c r="B411" s="136"/>
      <c r="C411" s="141"/>
      <c r="D411" s="142"/>
      <c r="E411" s="138"/>
      <c r="F411" s="146"/>
      <c r="G411" s="142"/>
      <c r="H411" s="142"/>
      <c r="I411" s="138"/>
      <c r="J411" s="146"/>
      <c r="K411" s="141"/>
      <c r="L411" s="141"/>
      <c r="M411" s="138"/>
      <c r="N411" s="146"/>
    </row>
    <row r="412" spans="1:14" s="193" customFormat="1" ht="31.5">
      <c r="A412" s="134"/>
      <c r="B412" s="163" t="s">
        <v>293</v>
      </c>
      <c r="C412" s="139">
        <f>C375</f>
        <v>7292754.359999999</v>
      </c>
      <c r="D412" s="139">
        <f>D375</f>
        <v>6569565.200000001</v>
      </c>
      <c r="E412" s="138">
        <f>D412-C412</f>
        <v>-723189.1599999983</v>
      </c>
      <c r="F412" s="146"/>
      <c r="G412" s="139">
        <f>G375</f>
        <v>6267861.06</v>
      </c>
      <c r="H412" s="139">
        <f>H375</f>
        <v>5576212.2</v>
      </c>
      <c r="I412" s="138">
        <f>H412-G412</f>
        <v>-691648.8599999994</v>
      </c>
      <c r="J412" s="146"/>
      <c r="K412" s="139">
        <f>K375</f>
        <v>1024893.3</v>
      </c>
      <c r="L412" s="139">
        <f>L375</f>
        <v>993353</v>
      </c>
      <c r="M412" s="138">
        <f>L412-K412</f>
        <v>-31540.300000000047</v>
      </c>
      <c r="N412" s="146"/>
    </row>
    <row r="413" spans="1:14" s="193" customFormat="1" ht="10.5" customHeight="1">
      <c r="A413" s="157"/>
      <c r="B413" s="195"/>
      <c r="C413" s="139"/>
      <c r="D413" s="140"/>
      <c r="E413" s="138"/>
      <c r="F413" s="146"/>
      <c r="G413" s="140"/>
      <c r="H413" s="140"/>
      <c r="I413" s="138"/>
      <c r="J413" s="146"/>
      <c r="K413" s="139"/>
      <c r="L413" s="139"/>
      <c r="M413" s="138"/>
      <c r="N413" s="146"/>
    </row>
    <row r="414" spans="1:14" s="193" customFormat="1" ht="19.5" customHeight="1">
      <c r="A414" s="158"/>
      <c r="B414" s="164" t="s">
        <v>294</v>
      </c>
      <c r="C414" s="139">
        <f>расходы!C524-НФА!C412</f>
        <v>-15312902.959999993</v>
      </c>
      <c r="D414" s="139">
        <f>расходы!D524-НФА!D412</f>
        <v>-10767978.700000009</v>
      </c>
      <c r="E414" s="138">
        <f>D414-C414</f>
        <v>4544924.259999985</v>
      </c>
      <c r="F414" s="146"/>
      <c r="G414" s="139">
        <f>расходы!G524-НФА!G412</f>
        <v>-14977477.16</v>
      </c>
      <c r="H414" s="139">
        <f>расходы!H524-НФА!H412</f>
        <v>-10680168.400000002</v>
      </c>
      <c r="I414" s="138">
        <f>H414-G414</f>
        <v>4297308.759999998</v>
      </c>
      <c r="J414" s="146"/>
      <c r="K414" s="139">
        <f>расходы!K524-НФА!K412</f>
        <v>-335425.80000000005</v>
      </c>
      <c r="L414" s="139">
        <f>расходы!L524-НФА!L412</f>
        <v>-87810.30000000075</v>
      </c>
      <c r="M414" s="138">
        <f>L414-K414</f>
        <v>247615.4999999993</v>
      </c>
      <c r="N414" s="146"/>
    </row>
  </sheetData>
  <sheetProtection/>
  <mergeCells count="6">
    <mergeCell ref="B2:K2"/>
    <mergeCell ref="G3:J3"/>
    <mergeCell ref="K3:N3"/>
    <mergeCell ref="A3:A4"/>
    <mergeCell ref="B3:B4"/>
    <mergeCell ref="C3:F3"/>
  </mergeCells>
  <printOptions/>
  <pageMargins left="0.3937007874015748" right="0.1968503937007874" top="1.1811023622047245" bottom="0.5905511811023623" header="0.5118110236220472" footer="0.5118110236220472"/>
  <pageSetup firstPageNumber="86" useFirstPageNumber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2"/>
  <sheetViews>
    <sheetView zoomScale="88" zoomScaleNormal="88" zoomScalePageLayoutView="0" workbookViewId="0" topLeftCell="A1">
      <pane xSplit="2" ySplit="3" topLeftCell="C32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60" sqref="A1:IV16384"/>
    </sheetView>
  </sheetViews>
  <sheetFormatPr defaultColWidth="9.00390625" defaultRowHeight="12.75"/>
  <cols>
    <col min="1" max="1" width="9.125" style="190" customWidth="1"/>
    <col min="2" max="2" width="46.375" style="0" customWidth="1"/>
    <col min="3" max="3" width="10.125" style="0" bestFit="1" customWidth="1"/>
    <col min="4" max="4" width="10.00390625" style="0" bestFit="1" customWidth="1"/>
    <col min="5" max="5" width="9.375" style="0" bestFit="1" customWidth="1"/>
    <col min="6" max="6" width="6.00390625" style="0" customWidth="1"/>
    <col min="7" max="7" width="10.125" style="0" bestFit="1" customWidth="1"/>
    <col min="8" max="8" width="10.75390625" style="0" bestFit="1" customWidth="1"/>
    <col min="9" max="9" width="8.875" style="0" customWidth="1"/>
    <col min="10" max="10" width="5.625" style="0" customWidth="1"/>
    <col min="11" max="11" width="8.375" style="0" customWidth="1"/>
    <col min="12" max="12" width="8.625" style="0" customWidth="1"/>
    <col min="13" max="13" width="8.25390625" style="0" customWidth="1"/>
    <col min="14" max="14" width="5.75390625" style="0" customWidth="1"/>
  </cols>
  <sheetData>
    <row r="1" spans="1:14" ht="13.5" customHeight="1" thickBot="1">
      <c r="A1" s="181"/>
      <c r="B1" s="354" t="s">
        <v>296</v>
      </c>
      <c r="C1" s="354"/>
      <c r="D1" s="354"/>
      <c r="E1" s="354"/>
      <c r="F1" s="354"/>
      <c r="G1" s="354"/>
      <c r="H1" s="354"/>
      <c r="I1" s="354"/>
      <c r="J1" s="354"/>
      <c r="K1" s="354"/>
      <c r="L1" s="162"/>
      <c r="M1" s="162"/>
      <c r="N1" s="162"/>
    </row>
    <row r="2" spans="1:15" ht="12.75">
      <c r="A2" s="345" t="s">
        <v>30</v>
      </c>
      <c r="B2" s="343" t="s">
        <v>31</v>
      </c>
      <c r="C2" s="347" t="s">
        <v>46</v>
      </c>
      <c r="D2" s="348"/>
      <c r="E2" s="348"/>
      <c r="F2" s="349"/>
      <c r="G2" s="350" t="s">
        <v>45</v>
      </c>
      <c r="H2" s="351"/>
      <c r="I2" s="351"/>
      <c r="J2" s="352"/>
      <c r="K2" s="340" t="s">
        <v>47</v>
      </c>
      <c r="L2" s="341"/>
      <c r="M2" s="341"/>
      <c r="N2" s="342"/>
      <c r="O2" s="249"/>
    </row>
    <row r="3" spans="1:15" ht="13.5" thickBot="1">
      <c r="A3" s="346"/>
      <c r="B3" s="344"/>
      <c r="C3" s="114" t="s">
        <v>15</v>
      </c>
      <c r="D3" s="115" t="s">
        <v>16</v>
      </c>
      <c r="E3" s="115" t="s">
        <v>26</v>
      </c>
      <c r="F3" s="116" t="s">
        <v>17</v>
      </c>
      <c r="G3" s="117" t="s">
        <v>15</v>
      </c>
      <c r="H3" s="118" t="s">
        <v>16</v>
      </c>
      <c r="I3" s="118" t="s">
        <v>27</v>
      </c>
      <c r="J3" s="119" t="s">
        <v>17</v>
      </c>
      <c r="K3" s="114" t="s">
        <v>18</v>
      </c>
      <c r="L3" s="115" t="s">
        <v>16</v>
      </c>
      <c r="M3" s="115" t="s">
        <v>28</v>
      </c>
      <c r="N3" s="120" t="s">
        <v>17</v>
      </c>
      <c r="O3" s="249"/>
    </row>
    <row r="4" spans="1:14" s="84" customFormat="1" ht="24" customHeight="1">
      <c r="A4" s="182"/>
      <c r="B4" s="128" t="s">
        <v>281</v>
      </c>
      <c r="C4" s="251">
        <f>C5+C18+C28</f>
        <v>-5159342.300000001</v>
      </c>
      <c r="D4" s="251">
        <f>D5+D18+D28</f>
        <v>-5179838.6</v>
      </c>
      <c r="E4" s="251">
        <f>D4-C4</f>
        <v>-20496.299999998882</v>
      </c>
      <c r="F4" s="146">
        <f>D4/C4*100</f>
        <v>100.39726575226457</v>
      </c>
      <c r="G4" s="251">
        <f>G5+G18+G28</f>
        <v>-5159342.300000001</v>
      </c>
      <c r="H4" s="251">
        <f>H5+H18+H28</f>
        <v>-5060638.6</v>
      </c>
      <c r="I4" s="251">
        <f>H4-G4</f>
        <v>98703.70000000112</v>
      </c>
      <c r="J4" s="146">
        <f>H4/G4*100</f>
        <v>98.08689375000374</v>
      </c>
      <c r="K4" s="251"/>
      <c r="L4" s="251"/>
      <c r="M4" s="251"/>
      <c r="N4" s="251"/>
    </row>
    <row r="5" spans="1:14" s="85" customFormat="1" ht="24.75" customHeight="1">
      <c r="A5" s="182"/>
      <c r="B5" s="130" t="s">
        <v>0</v>
      </c>
      <c r="C5" s="252"/>
      <c r="D5" s="252"/>
      <c r="E5" s="250"/>
      <c r="F5" s="146"/>
      <c r="G5" s="252"/>
      <c r="H5" s="252">
        <f>H6+H12</f>
        <v>119200</v>
      </c>
      <c r="I5" s="250">
        <f aca="true" t="shared" si="0" ref="I5:I59">H5-G5</f>
        <v>119200</v>
      </c>
      <c r="J5" s="146"/>
      <c r="K5" s="252"/>
      <c r="L5" s="252"/>
      <c r="M5" s="250"/>
      <c r="N5" s="252"/>
    </row>
    <row r="6" spans="1:14" s="84" customFormat="1" ht="24" customHeight="1">
      <c r="A6" s="182"/>
      <c r="B6" s="128" t="s">
        <v>285</v>
      </c>
      <c r="C6" s="250"/>
      <c r="D6" s="250"/>
      <c r="E6" s="250"/>
      <c r="F6" s="146"/>
      <c r="G6" s="250"/>
      <c r="H6" s="250">
        <f>H8-H7</f>
        <v>119200</v>
      </c>
      <c r="I6" s="250">
        <f t="shared" si="0"/>
        <v>119200</v>
      </c>
      <c r="J6" s="146"/>
      <c r="K6" s="250"/>
      <c r="L6" s="250"/>
      <c r="M6" s="250"/>
      <c r="N6" s="250"/>
    </row>
    <row r="7" spans="1:14" s="89" customFormat="1" ht="23.25" customHeight="1">
      <c r="A7" s="183"/>
      <c r="B7" s="135" t="s">
        <v>264</v>
      </c>
      <c r="C7" s="250"/>
      <c r="D7" s="250"/>
      <c r="E7" s="250"/>
      <c r="F7" s="146"/>
      <c r="G7" s="250">
        <f>G10</f>
        <v>210500</v>
      </c>
      <c r="H7" s="250">
        <f>H10</f>
        <v>41300</v>
      </c>
      <c r="I7" s="250">
        <f t="shared" si="0"/>
        <v>-169200</v>
      </c>
      <c r="J7" s="146">
        <f aca="true" t="shared" si="1" ref="J7:J55">H7/G7*100</f>
        <v>19.619952494061756</v>
      </c>
      <c r="K7" s="250"/>
      <c r="L7" s="250"/>
      <c r="M7" s="250"/>
      <c r="N7" s="252"/>
    </row>
    <row r="8" spans="1:14" s="85" customFormat="1" ht="23.25" customHeight="1">
      <c r="A8" s="186"/>
      <c r="B8" s="135" t="s">
        <v>284</v>
      </c>
      <c r="C8" s="250"/>
      <c r="D8" s="250"/>
      <c r="E8" s="250"/>
      <c r="F8" s="146"/>
      <c r="G8" s="250">
        <f>G11</f>
        <v>210500</v>
      </c>
      <c r="H8" s="250">
        <f>H11</f>
        <v>160500</v>
      </c>
      <c r="I8" s="250">
        <f t="shared" si="0"/>
        <v>-50000</v>
      </c>
      <c r="J8" s="146">
        <f t="shared" si="1"/>
        <v>76.24703087885986</v>
      </c>
      <c r="K8" s="250"/>
      <c r="L8" s="250"/>
      <c r="M8" s="250"/>
      <c r="N8" s="252"/>
    </row>
    <row r="9" spans="1:14" s="63" customFormat="1" ht="23.25" customHeight="1">
      <c r="A9" s="184">
        <v>3214</v>
      </c>
      <c r="B9" s="165" t="s">
        <v>253</v>
      </c>
      <c r="C9" s="253"/>
      <c r="D9" s="253"/>
      <c r="E9" s="254"/>
      <c r="F9" s="146"/>
      <c r="G9" s="253"/>
      <c r="H9" s="253">
        <f>H11-H10</f>
        <v>119200</v>
      </c>
      <c r="I9" s="254">
        <f t="shared" si="0"/>
        <v>119200</v>
      </c>
      <c r="J9" s="244"/>
      <c r="K9" s="253"/>
      <c r="L9" s="253"/>
      <c r="M9" s="254"/>
      <c r="N9" s="253"/>
    </row>
    <row r="10" spans="1:14" s="63" customFormat="1" ht="23.25" customHeight="1">
      <c r="A10" s="185"/>
      <c r="B10" s="136" t="s">
        <v>282</v>
      </c>
      <c r="C10" s="253"/>
      <c r="D10" s="253"/>
      <c r="E10" s="254"/>
      <c r="F10" s="146"/>
      <c r="G10" s="253">
        <v>210500</v>
      </c>
      <c r="H10" s="253">
        <v>41300</v>
      </c>
      <c r="I10" s="254">
        <f t="shared" si="0"/>
        <v>-169200</v>
      </c>
      <c r="J10" s="244">
        <f t="shared" si="1"/>
        <v>19.619952494061756</v>
      </c>
      <c r="K10" s="253"/>
      <c r="L10" s="253"/>
      <c r="M10" s="254"/>
      <c r="N10" s="253"/>
    </row>
    <row r="11" spans="1:14" s="86" customFormat="1" ht="23.25" customHeight="1">
      <c r="A11" s="184"/>
      <c r="B11" s="136" t="s">
        <v>283</v>
      </c>
      <c r="C11" s="253"/>
      <c r="D11" s="253"/>
      <c r="E11" s="254"/>
      <c r="F11" s="146"/>
      <c r="G11" s="253">
        <v>210500</v>
      </c>
      <c r="H11" s="253">
        <v>160500</v>
      </c>
      <c r="I11" s="254">
        <f t="shared" si="0"/>
        <v>-50000</v>
      </c>
      <c r="J11" s="244">
        <f t="shared" si="1"/>
        <v>76.24703087885986</v>
      </c>
      <c r="K11" s="253"/>
      <c r="L11" s="253"/>
      <c r="M11" s="254"/>
      <c r="N11" s="253"/>
    </row>
    <row r="12" spans="1:14" s="84" customFormat="1" ht="24.75" customHeight="1" hidden="1">
      <c r="A12" s="182"/>
      <c r="B12" s="128" t="s">
        <v>458</v>
      </c>
      <c r="C12" s="250">
        <f>C14-C13</f>
        <v>0</v>
      </c>
      <c r="D12" s="250">
        <f>D14-D13</f>
        <v>0</v>
      </c>
      <c r="E12" s="250">
        <f aca="true" t="shared" si="2" ref="E12:E17">D12-C12</f>
        <v>0</v>
      </c>
      <c r="F12" s="146" t="e">
        <f aca="true" t="shared" si="3" ref="F12:F17">D12/C12*100</f>
        <v>#DIV/0!</v>
      </c>
      <c r="G12" s="250">
        <f>G14-G13</f>
        <v>0</v>
      </c>
      <c r="H12" s="250">
        <f>H14-H13</f>
        <v>0</v>
      </c>
      <c r="I12" s="250">
        <f>H12-G12</f>
        <v>0</v>
      </c>
      <c r="J12" s="146" t="e">
        <f aca="true" t="shared" si="4" ref="J12:J17">H12/G12*100</f>
        <v>#DIV/0!</v>
      </c>
      <c r="K12" s="250"/>
      <c r="L12" s="250"/>
      <c r="M12" s="250"/>
      <c r="N12" s="250"/>
    </row>
    <row r="13" spans="1:14" s="89" customFormat="1" ht="23.25" customHeight="1" hidden="1">
      <c r="A13" s="183"/>
      <c r="B13" s="135" t="s">
        <v>264</v>
      </c>
      <c r="C13" s="250">
        <f>C16</f>
        <v>0</v>
      </c>
      <c r="D13" s="250">
        <f>D16</f>
        <v>0</v>
      </c>
      <c r="E13" s="250">
        <f t="shared" si="2"/>
        <v>0</v>
      </c>
      <c r="F13" s="146" t="e">
        <f t="shared" si="3"/>
        <v>#DIV/0!</v>
      </c>
      <c r="G13" s="250">
        <f>G16</f>
        <v>0</v>
      </c>
      <c r="H13" s="250">
        <f>H16</f>
        <v>0</v>
      </c>
      <c r="I13" s="250">
        <f>H13-G13</f>
        <v>0</v>
      </c>
      <c r="J13" s="146" t="e">
        <f t="shared" si="4"/>
        <v>#DIV/0!</v>
      </c>
      <c r="K13" s="250"/>
      <c r="L13" s="250"/>
      <c r="M13" s="250"/>
      <c r="N13" s="252"/>
    </row>
    <row r="14" spans="1:14" s="85" customFormat="1" ht="24.75" customHeight="1" hidden="1">
      <c r="A14" s="186"/>
      <c r="B14" s="135" t="s">
        <v>284</v>
      </c>
      <c r="C14" s="250">
        <f>C17</f>
        <v>0</v>
      </c>
      <c r="D14" s="250">
        <f>D17</f>
        <v>0</v>
      </c>
      <c r="E14" s="250">
        <f t="shared" si="2"/>
        <v>0</v>
      </c>
      <c r="F14" s="146" t="e">
        <f t="shared" si="3"/>
        <v>#DIV/0!</v>
      </c>
      <c r="G14" s="250">
        <f>G17</f>
        <v>0</v>
      </c>
      <c r="H14" s="250">
        <f>H17</f>
        <v>0</v>
      </c>
      <c r="I14" s="250">
        <f>H14-G14</f>
        <v>0</v>
      </c>
      <c r="J14" s="146" t="e">
        <f t="shared" si="4"/>
        <v>#DIV/0!</v>
      </c>
      <c r="K14" s="250"/>
      <c r="L14" s="250"/>
      <c r="M14" s="250"/>
      <c r="N14" s="252"/>
    </row>
    <row r="15" spans="1:14" s="63" customFormat="1" ht="23.25" customHeight="1" hidden="1">
      <c r="A15" s="184" t="s">
        <v>453</v>
      </c>
      <c r="B15" s="165" t="s">
        <v>454</v>
      </c>
      <c r="C15" s="253">
        <f>C17-C16</f>
        <v>0</v>
      </c>
      <c r="D15" s="253">
        <f>D17-D16</f>
        <v>0</v>
      </c>
      <c r="E15" s="254">
        <f t="shared" si="2"/>
        <v>0</v>
      </c>
      <c r="F15" s="244" t="e">
        <f t="shared" si="3"/>
        <v>#DIV/0!</v>
      </c>
      <c r="G15" s="253">
        <f>G17-G16</f>
        <v>0</v>
      </c>
      <c r="H15" s="253">
        <f>H17-H16</f>
        <v>0</v>
      </c>
      <c r="I15" s="254">
        <f t="shared" si="0"/>
        <v>0</v>
      </c>
      <c r="J15" s="244" t="e">
        <f t="shared" si="4"/>
        <v>#DIV/0!</v>
      </c>
      <c r="K15" s="253"/>
      <c r="L15" s="253"/>
      <c r="M15" s="254"/>
      <c r="N15" s="253"/>
    </row>
    <row r="16" spans="1:14" s="88" customFormat="1" ht="23.25" customHeight="1" hidden="1">
      <c r="A16" s="185"/>
      <c r="B16" s="136" t="s">
        <v>282</v>
      </c>
      <c r="C16" s="253">
        <f>G16+K16</f>
        <v>0</v>
      </c>
      <c r="D16" s="253">
        <f>H16+L16</f>
        <v>0</v>
      </c>
      <c r="E16" s="254">
        <f t="shared" si="2"/>
        <v>0</v>
      </c>
      <c r="F16" s="244" t="e">
        <f t="shared" si="3"/>
        <v>#DIV/0!</v>
      </c>
      <c r="G16" s="253"/>
      <c r="H16" s="253"/>
      <c r="I16" s="254">
        <f>H16-G16</f>
        <v>0</v>
      </c>
      <c r="J16" s="244" t="e">
        <f t="shared" si="4"/>
        <v>#DIV/0!</v>
      </c>
      <c r="K16" s="253"/>
      <c r="L16" s="253"/>
      <c r="M16" s="254"/>
      <c r="N16" s="253"/>
    </row>
    <row r="17" spans="1:14" s="88" customFormat="1" ht="23.25" customHeight="1" hidden="1">
      <c r="A17" s="184"/>
      <c r="B17" s="136" t="s">
        <v>283</v>
      </c>
      <c r="C17" s="253">
        <f>G17+K17</f>
        <v>0</v>
      </c>
      <c r="D17" s="253">
        <f>H17+L17</f>
        <v>0</v>
      </c>
      <c r="E17" s="254">
        <f t="shared" si="2"/>
        <v>0</v>
      </c>
      <c r="F17" s="244" t="e">
        <f t="shared" si="3"/>
        <v>#DIV/0!</v>
      </c>
      <c r="G17" s="253"/>
      <c r="H17" s="253"/>
      <c r="I17" s="254">
        <f>H17-G17</f>
        <v>0</v>
      </c>
      <c r="J17" s="244" t="e">
        <f t="shared" si="4"/>
        <v>#DIV/0!</v>
      </c>
      <c r="K17" s="253"/>
      <c r="L17" s="253"/>
      <c r="M17" s="254"/>
      <c r="N17" s="253"/>
    </row>
    <row r="18" spans="1:14" s="85" customFormat="1" ht="24.75" customHeight="1">
      <c r="A18" s="182"/>
      <c r="B18" s="130" t="s">
        <v>3</v>
      </c>
      <c r="C18" s="252">
        <f>C19</f>
        <v>-5569342.300000001</v>
      </c>
      <c r="D18" s="252">
        <f>D19</f>
        <v>-5589838.6</v>
      </c>
      <c r="E18" s="250">
        <f aca="true" t="shared" si="5" ref="E18:E59">D18-C18</f>
        <v>-20496.299999998882</v>
      </c>
      <c r="F18" s="146">
        <f aca="true" t="shared" si="6" ref="F18:F55">D18/C18*100</f>
        <v>100.36802011612751</v>
      </c>
      <c r="G18" s="252">
        <f>G19</f>
        <v>-5569342.300000001</v>
      </c>
      <c r="H18" s="252">
        <f>H19</f>
        <v>-5589838.6</v>
      </c>
      <c r="I18" s="250">
        <f t="shared" si="0"/>
        <v>-20496.299999998882</v>
      </c>
      <c r="J18" s="146">
        <f t="shared" si="1"/>
        <v>100.36802011612751</v>
      </c>
      <c r="K18" s="252"/>
      <c r="L18" s="252"/>
      <c r="M18" s="250"/>
      <c r="N18" s="252"/>
    </row>
    <row r="19" spans="1:14" s="197" customFormat="1" ht="24.75" customHeight="1">
      <c r="A19" s="182"/>
      <c r="B19" s="128" t="s">
        <v>285</v>
      </c>
      <c r="C19" s="252">
        <f>C21-C20</f>
        <v>-5569342.300000001</v>
      </c>
      <c r="D19" s="252">
        <f>D21-D20</f>
        <v>-5589838.6</v>
      </c>
      <c r="E19" s="250">
        <f t="shared" si="5"/>
        <v>-20496.299999998882</v>
      </c>
      <c r="F19" s="146">
        <f t="shared" si="6"/>
        <v>100.36802011612751</v>
      </c>
      <c r="G19" s="252">
        <f>G21-G20</f>
        <v>-5569342.300000001</v>
      </c>
      <c r="H19" s="252">
        <f>H21-H20</f>
        <v>-5589838.6</v>
      </c>
      <c r="I19" s="250">
        <f t="shared" si="0"/>
        <v>-20496.299999998882</v>
      </c>
      <c r="J19" s="146">
        <f t="shared" si="1"/>
        <v>100.36802011612751</v>
      </c>
      <c r="K19" s="252"/>
      <c r="L19" s="252"/>
      <c r="M19" s="250"/>
      <c r="N19" s="252"/>
    </row>
    <row r="20" spans="1:14" s="88" customFormat="1" ht="24" customHeight="1">
      <c r="A20" s="183"/>
      <c r="B20" s="135" t="s">
        <v>264</v>
      </c>
      <c r="C20" s="252">
        <f>C23+C26</f>
        <v>7642102.9</v>
      </c>
      <c r="D20" s="252">
        <f>D23+D26</f>
        <v>7635187.199999999</v>
      </c>
      <c r="E20" s="250">
        <f t="shared" si="5"/>
        <v>-6915.700000001118</v>
      </c>
      <c r="F20" s="146">
        <f t="shared" si="6"/>
        <v>99.90950527504673</v>
      </c>
      <c r="G20" s="252">
        <f>G23+G26</f>
        <v>7642102.9</v>
      </c>
      <c r="H20" s="252">
        <f>H23+H26</f>
        <v>7635187.199999999</v>
      </c>
      <c r="I20" s="250">
        <f t="shared" si="0"/>
        <v>-6915.700000001118</v>
      </c>
      <c r="J20" s="146">
        <f t="shared" si="1"/>
        <v>99.90950527504673</v>
      </c>
      <c r="K20" s="252"/>
      <c r="L20" s="252"/>
      <c r="M20" s="250"/>
      <c r="N20" s="252"/>
    </row>
    <row r="21" spans="1:14" s="88" customFormat="1" ht="24" customHeight="1">
      <c r="A21" s="186"/>
      <c r="B21" s="135" t="s">
        <v>284</v>
      </c>
      <c r="C21" s="252">
        <f>C24+C27</f>
        <v>2072760.6</v>
      </c>
      <c r="D21" s="252">
        <f>D24+D27</f>
        <v>2045348.6</v>
      </c>
      <c r="E21" s="250">
        <f t="shared" si="5"/>
        <v>-27412</v>
      </c>
      <c r="F21" s="146">
        <f t="shared" si="6"/>
        <v>98.6775124922772</v>
      </c>
      <c r="G21" s="252">
        <f>G24+G27</f>
        <v>2072760.6</v>
      </c>
      <c r="H21" s="252">
        <f>H24+H27</f>
        <v>2045348.6</v>
      </c>
      <c r="I21" s="250">
        <f t="shared" si="0"/>
        <v>-27412</v>
      </c>
      <c r="J21" s="146">
        <f t="shared" si="1"/>
        <v>98.6775124922772</v>
      </c>
      <c r="K21" s="252"/>
      <c r="L21" s="252"/>
      <c r="M21" s="250"/>
      <c r="N21" s="252"/>
    </row>
    <row r="22" spans="1:14" s="87" customFormat="1" ht="23.25" customHeight="1">
      <c r="A22" s="184">
        <v>3214</v>
      </c>
      <c r="B22" s="165" t="s">
        <v>253</v>
      </c>
      <c r="C22" s="253">
        <f>C24-C23</f>
        <v>-4483292.9</v>
      </c>
      <c r="D22" s="253">
        <f>D24-D23</f>
        <v>-4513338.6</v>
      </c>
      <c r="E22" s="254">
        <f>D22-C22</f>
        <v>-30045.699999999255</v>
      </c>
      <c r="F22" s="244">
        <f>D22/C22*100</f>
        <v>100.67017035625754</v>
      </c>
      <c r="G22" s="253">
        <f>G24-G23</f>
        <v>-4483292.9</v>
      </c>
      <c r="H22" s="253">
        <f>H24-H23</f>
        <v>-4513338.6</v>
      </c>
      <c r="I22" s="254">
        <f t="shared" si="0"/>
        <v>-30045.699999999255</v>
      </c>
      <c r="J22" s="244">
        <f t="shared" si="1"/>
        <v>100.67017035625754</v>
      </c>
      <c r="K22" s="253"/>
      <c r="L22" s="253"/>
      <c r="M22" s="254"/>
      <c r="N22" s="253"/>
    </row>
    <row r="23" spans="1:14" s="88" customFormat="1" ht="23.25" customHeight="1">
      <c r="A23" s="185"/>
      <c r="B23" s="136" t="s">
        <v>282</v>
      </c>
      <c r="C23" s="253">
        <f>G23+K23</f>
        <v>6139592.9</v>
      </c>
      <c r="D23" s="253">
        <f>H23+L23</f>
        <v>6159938.6</v>
      </c>
      <c r="E23" s="254">
        <f t="shared" si="5"/>
        <v>20345.699999999255</v>
      </c>
      <c r="F23" s="244">
        <f>D23/C23*100</f>
        <v>100.33138516399025</v>
      </c>
      <c r="G23" s="253">
        <f>6139592.9</f>
        <v>6139592.9</v>
      </c>
      <c r="H23" s="253">
        <f>1087147.1+5072791.5</f>
        <v>6159938.6</v>
      </c>
      <c r="I23" s="254">
        <f t="shared" si="0"/>
        <v>20345.699999999255</v>
      </c>
      <c r="J23" s="244">
        <f t="shared" si="1"/>
        <v>100.33138516399025</v>
      </c>
      <c r="K23" s="253"/>
      <c r="L23" s="253"/>
      <c r="M23" s="254"/>
      <c r="N23" s="253"/>
    </row>
    <row r="24" spans="1:14" s="88" customFormat="1" ht="23.25" customHeight="1">
      <c r="A24" s="184"/>
      <c r="B24" s="136" t="s">
        <v>283</v>
      </c>
      <c r="C24" s="253">
        <f>G24+K24</f>
        <v>1656300</v>
      </c>
      <c r="D24" s="253">
        <f>H24+L24</f>
        <v>1646600</v>
      </c>
      <c r="E24" s="254">
        <f t="shared" si="5"/>
        <v>-9700</v>
      </c>
      <c r="F24" s="244">
        <f>D24/C24*100</f>
        <v>99.41435730242107</v>
      </c>
      <c r="G24" s="253">
        <f>1573000+83300</f>
        <v>1656300</v>
      </c>
      <c r="H24" s="253">
        <f>1573000+73600</f>
        <v>1646600</v>
      </c>
      <c r="I24" s="254">
        <f t="shared" si="0"/>
        <v>-9700</v>
      </c>
      <c r="J24" s="244">
        <f t="shared" si="1"/>
        <v>99.41435730242107</v>
      </c>
      <c r="K24" s="253"/>
      <c r="L24" s="253"/>
      <c r="M24" s="254"/>
      <c r="N24" s="253"/>
    </row>
    <row r="25" spans="1:14" s="63" customFormat="1" ht="23.25" customHeight="1">
      <c r="A25" s="184" t="s">
        <v>401</v>
      </c>
      <c r="B25" s="165" t="s">
        <v>255</v>
      </c>
      <c r="C25" s="253">
        <f>C27-C26</f>
        <v>-1086049.4</v>
      </c>
      <c r="D25" s="253">
        <f>D27-D26</f>
        <v>-1076500</v>
      </c>
      <c r="E25" s="254">
        <f t="shared" si="5"/>
        <v>9549.399999999907</v>
      </c>
      <c r="F25" s="244">
        <f>D25/C25*100</f>
        <v>99.12072139628272</v>
      </c>
      <c r="G25" s="253">
        <f>G27-G26</f>
        <v>-1086049.4</v>
      </c>
      <c r="H25" s="253">
        <f>H27-H26</f>
        <v>-1076500</v>
      </c>
      <c r="I25" s="254">
        <f t="shared" si="0"/>
        <v>9549.399999999907</v>
      </c>
      <c r="J25" s="244">
        <f t="shared" si="1"/>
        <v>99.12072139628272</v>
      </c>
      <c r="K25" s="253"/>
      <c r="L25" s="253"/>
      <c r="M25" s="254"/>
      <c r="N25" s="253"/>
    </row>
    <row r="26" spans="1:14" s="63" customFormat="1" ht="23.25" customHeight="1">
      <c r="A26" s="185"/>
      <c r="B26" s="255" t="s">
        <v>264</v>
      </c>
      <c r="C26" s="253">
        <f>G26+K26</f>
        <v>1502510</v>
      </c>
      <c r="D26" s="253">
        <f>H26+L26</f>
        <v>1475248.6</v>
      </c>
      <c r="E26" s="254">
        <f t="shared" si="5"/>
        <v>-27261.399999999907</v>
      </c>
      <c r="F26" s="244">
        <f t="shared" si="6"/>
        <v>98.18560941358128</v>
      </c>
      <c r="G26" s="253">
        <f>1302510+200000</f>
        <v>1502510</v>
      </c>
      <c r="H26" s="253">
        <v>1475248.6</v>
      </c>
      <c r="I26" s="254">
        <f t="shared" si="0"/>
        <v>-27261.399999999907</v>
      </c>
      <c r="J26" s="244">
        <f t="shared" si="1"/>
        <v>98.18560941358128</v>
      </c>
      <c r="K26" s="253"/>
      <c r="L26" s="253"/>
      <c r="M26" s="254"/>
      <c r="N26" s="253"/>
    </row>
    <row r="27" spans="1:14" s="86" customFormat="1" ht="23.25" customHeight="1">
      <c r="A27" s="184"/>
      <c r="B27" s="255" t="s">
        <v>284</v>
      </c>
      <c r="C27" s="253">
        <f>G27+K27</f>
        <v>416460.6</v>
      </c>
      <c r="D27" s="253">
        <f>H27+L27</f>
        <v>398748.6</v>
      </c>
      <c r="E27" s="254">
        <f t="shared" si="5"/>
        <v>-17712</v>
      </c>
      <c r="F27" s="244">
        <f t="shared" si="6"/>
        <v>95.74701664455173</v>
      </c>
      <c r="G27" s="253">
        <v>416460.6</v>
      </c>
      <c r="H27" s="253">
        <v>398748.6</v>
      </c>
      <c r="I27" s="254">
        <f t="shared" si="0"/>
        <v>-17712</v>
      </c>
      <c r="J27" s="244">
        <f t="shared" si="1"/>
        <v>95.74701664455173</v>
      </c>
      <c r="K27" s="253"/>
      <c r="L27" s="253"/>
      <c r="M27" s="254"/>
      <c r="N27" s="253"/>
    </row>
    <row r="28" spans="1:14" s="89" customFormat="1" ht="23.25" customHeight="1">
      <c r="A28" s="182"/>
      <c r="B28" s="130" t="s">
        <v>9</v>
      </c>
      <c r="C28" s="252">
        <f>C29</f>
        <v>410000</v>
      </c>
      <c r="D28" s="252">
        <f>D29</f>
        <v>410000</v>
      </c>
      <c r="E28" s="250">
        <f t="shared" si="5"/>
        <v>0</v>
      </c>
      <c r="F28" s="146">
        <f t="shared" si="6"/>
        <v>100</v>
      </c>
      <c r="G28" s="252">
        <f>G29</f>
        <v>410000</v>
      </c>
      <c r="H28" s="252">
        <f>H29</f>
        <v>410000</v>
      </c>
      <c r="I28" s="250">
        <f t="shared" si="0"/>
        <v>0</v>
      </c>
      <c r="J28" s="146">
        <f t="shared" si="1"/>
        <v>100</v>
      </c>
      <c r="K28" s="252"/>
      <c r="L28" s="252"/>
      <c r="M28" s="250"/>
      <c r="N28" s="252"/>
    </row>
    <row r="29" spans="1:14" s="89" customFormat="1" ht="23.25" customHeight="1">
      <c r="A29" s="182"/>
      <c r="B29" s="128" t="s">
        <v>285</v>
      </c>
      <c r="C29" s="252">
        <f>C31-C30</f>
        <v>410000</v>
      </c>
      <c r="D29" s="252">
        <f>D31-D30</f>
        <v>410000</v>
      </c>
      <c r="E29" s="250">
        <f t="shared" si="5"/>
        <v>0</v>
      </c>
      <c r="F29" s="146">
        <f t="shared" si="6"/>
        <v>100</v>
      </c>
      <c r="G29" s="252">
        <f>G31-G30</f>
        <v>410000</v>
      </c>
      <c r="H29" s="252">
        <f>H31-H30</f>
        <v>410000</v>
      </c>
      <c r="I29" s="250">
        <f t="shared" si="0"/>
        <v>0</v>
      </c>
      <c r="J29" s="146">
        <f t="shared" si="1"/>
        <v>100</v>
      </c>
      <c r="K29" s="252"/>
      <c r="L29" s="252"/>
      <c r="M29" s="250"/>
      <c r="N29" s="252"/>
    </row>
    <row r="30" spans="1:14" s="89" customFormat="1" ht="23.25" customHeight="1" hidden="1">
      <c r="A30" s="182"/>
      <c r="B30" s="135" t="s">
        <v>264</v>
      </c>
      <c r="C30" s="252">
        <f>C33</f>
        <v>0</v>
      </c>
      <c r="D30" s="252">
        <f>D33</f>
        <v>0</v>
      </c>
      <c r="E30" s="250">
        <f t="shared" si="5"/>
        <v>0</v>
      </c>
      <c r="F30" s="146" t="e">
        <f t="shared" si="6"/>
        <v>#DIV/0!</v>
      </c>
      <c r="G30" s="252">
        <f>G33</f>
        <v>0</v>
      </c>
      <c r="H30" s="252">
        <f>H33</f>
        <v>0</v>
      </c>
      <c r="I30" s="250">
        <f t="shared" si="0"/>
        <v>0</v>
      </c>
      <c r="J30" s="146" t="e">
        <f t="shared" si="1"/>
        <v>#DIV/0!</v>
      </c>
      <c r="K30" s="252"/>
      <c r="L30" s="252"/>
      <c r="M30" s="250"/>
      <c r="N30" s="252"/>
    </row>
    <row r="31" spans="1:14" s="89" customFormat="1" ht="23.25" customHeight="1">
      <c r="A31" s="182"/>
      <c r="B31" s="135" t="s">
        <v>284</v>
      </c>
      <c r="C31" s="252">
        <f>C34</f>
        <v>410000</v>
      </c>
      <c r="D31" s="252">
        <f>D34</f>
        <v>410000</v>
      </c>
      <c r="E31" s="250">
        <f t="shared" si="5"/>
        <v>0</v>
      </c>
      <c r="F31" s="146">
        <f t="shared" si="6"/>
        <v>100</v>
      </c>
      <c r="G31" s="252">
        <f>G34</f>
        <v>410000</v>
      </c>
      <c r="H31" s="252">
        <f>H34</f>
        <v>410000</v>
      </c>
      <c r="I31" s="250">
        <f t="shared" si="0"/>
        <v>0</v>
      </c>
      <c r="J31" s="146">
        <f t="shared" si="1"/>
        <v>100</v>
      </c>
      <c r="K31" s="252"/>
      <c r="L31" s="252"/>
      <c r="M31" s="250"/>
      <c r="N31" s="252"/>
    </row>
    <row r="32" spans="1:14" s="63" customFormat="1" ht="23.25" customHeight="1">
      <c r="A32" s="184">
        <v>3214</v>
      </c>
      <c r="B32" s="165" t="s">
        <v>253</v>
      </c>
      <c r="C32" s="253">
        <f>C34-C33</f>
        <v>410000</v>
      </c>
      <c r="D32" s="253">
        <f>D34-D33</f>
        <v>410000</v>
      </c>
      <c r="E32" s="254">
        <f t="shared" si="5"/>
        <v>0</v>
      </c>
      <c r="F32" s="244">
        <f t="shared" si="6"/>
        <v>100</v>
      </c>
      <c r="G32" s="253">
        <f>G34-G33</f>
        <v>410000</v>
      </c>
      <c r="H32" s="253">
        <f>H34-H33</f>
        <v>410000</v>
      </c>
      <c r="I32" s="254">
        <f t="shared" si="0"/>
        <v>0</v>
      </c>
      <c r="J32" s="244">
        <f t="shared" si="1"/>
        <v>100</v>
      </c>
      <c r="K32" s="253"/>
      <c r="L32" s="253"/>
      <c r="M32" s="254"/>
      <c r="N32" s="253"/>
    </row>
    <row r="33" spans="1:14" s="63" customFormat="1" ht="23.25" customHeight="1" hidden="1">
      <c r="A33" s="183"/>
      <c r="B33" s="136" t="s">
        <v>282</v>
      </c>
      <c r="C33" s="253">
        <f>G33+K33</f>
        <v>0</v>
      </c>
      <c r="D33" s="253">
        <f>H33+L33</f>
        <v>0</v>
      </c>
      <c r="E33" s="254">
        <f t="shared" si="5"/>
        <v>0</v>
      </c>
      <c r="F33" s="244" t="e">
        <f t="shared" si="6"/>
        <v>#DIV/0!</v>
      </c>
      <c r="G33" s="253"/>
      <c r="H33" s="252"/>
      <c r="I33" s="254">
        <f t="shared" si="0"/>
        <v>0</v>
      </c>
      <c r="J33" s="244" t="e">
        <f t="shared" si="1"/>
        <v>#DIV/0!</v>
      </c>
      <c r="K33" s="253"/>
      <c r="L33" s="253"/>
      <c r="M33" s="254"/>
      <c r="N33" s="253"/>
    </row>
    <row r="34" spans="1:14" s="63" customFormat="1" ht="23.25" customHeight="1">
      <c r="A34" s="184"/>
      <c r="B34" s="136" t="s">
        <v>283</v>
      </c>
      <c r="C34" s="253">
        <f>G34+K34</f>
        <v>410000</v>
      </c>
      <c r="D34" s="253">
        <f>H34+L34</f>
        <v>410000</v>
      </c>
      <c r="E34" s="254">
        <f t="shared" si="5"/>
        <v>0</v>
      </c>
      <c r="F34" s="244">
        <f t="shared" si="6"/>
        <v>100</v>
      </c>
      <c r="G34" s="253">
        <v>410000</v>
      </c>
      <c r="H34" s="253">
        <v>410000</v>
      </c>
      <c r="I34" s="254">
        <f t="shared" si="0"/>
        <v>0</v>
      </c>
      <c r="J34" s="244">
        <f t="shared" si="1"/>
        <v>100</v>
      </c>
      <c r="K34" s="253"/>
      <c r="L34" s="253"/>
      <c r="M34" s="254"/>
      <c r="N34" s="253"/>
    </row>
    <row r="35" spans="1:14" s="63" customFormat="1" ht="19.5" customHeight="1">
      <c r="A35" s="184"/>
      <c r="B35" s="165"/>
      <c r="C35" s="253"/>
      <c r="D35" s="253"/>
      <c r="E35" s="250"/>
      <c r="F35" s="146"/>
      <c r="G35" s="253"/>
      <c r="H35" s="253"/>
      <c r="I35" s="250"/>
      <c r="J35" s="146"/>
      <c r="K35" s="253"/>
      <c r="L35" s="253"/>
      <c r="M35" s="250"/>
      <c r="N35" s="253"/>
    </row>
    <row r="36" spans="1:14" s="89" customFormat="1" ht="25.5" customHeight="1">
      <c r="A36" s="187"/>
      <c r="B36" s="122" t="s">
        <v>286</v>
      </c>
      <c r="C36" s="252">
        <f>C37</f>
        <v>9843134.9</v>
      </c>
      <c r="D36" s="252">
        <f>D37</f>
        <v>6472695.699999999</v>
      </c>
      <c r="E36" s="250">
        <f t="shared" si="5"/>
        <v>-3370439.200000001</v>
      </c>
      <c r="F36" s="146">
        <f t="shared" si="6"/>
        <v>65.75847802309404</v>
      </c>
      <c r="G36" s="252">
        <f>G37</f>
        <v>9818134.9</v>
      </c>
      <c r="H36" s="252">
        <f>H37</f>
        <v>6447695.699999999</v>
      </c>
      <c r="I36" s="250">
        <f t="shared" si="0"/>
        <v>-3370439.200000001</v>
      </c>
      <c r="J36" s="146">
        <f t="shared" si="1"/>
        <v>65.67128854585201</v>
      </c>
      <c r="K36" s="252">
        <f>K37</f>
        <v>25000</v>
      </c>
      <c r="L36" s="252">
        <f>L37</f>
        <v>144200</v>
      </c>
      <c r="M36" s="250">
        <f aca="true" t="shared" si="7" ref="M36:M46">L36-K36</f>
        <v>119200</v>
      </c>
      <c r="N36" s="146">
        <f aca="true" t="shared" si="8" ref="N36:N46">L36/K36*100</f>
        <v>576.8</v>
      </c>
    </row>
    <row r="37" spans="1:14" s="89" customFormat="1" ht="24.75" customHeight="1">
      <c r="A37" s="187"/>
      <c r="B37" s="130" t="s">
        <v>0</v>
      </c>
      <c r="C37" s="252">
        <f>C38+C50</f>
        <v>9843134.9</v>
      </c>
      <c r="D37" s="252">
        <f>D38+D50</f>
        <v>6472695.699999999</v>
      </c>
      <c r="E37" s="250">
        <f t="shared" si="5"/>
        <v>-3370439.200000001</v>
      </c>
      <c r="F37" s="146">
        <f t="shared" si="6"/>
        <v>65.75847802309404</v>
      </c>
      <c r="G37" s="252">
        <f>G38+G50</f>
        <v>9818134.9</v>
      </c>
      <c r="H37" s="252">
        <f>H38+H50</f>
        <v>6447695.699999999</v>
      </c>
      <c r="I37" s="250">
        <f t="shared" si="0"/>
        <v>-3370439.200000001</v>
      </c>
      <c r="J37" s="146">
        <f t="shared" si="1"/>
        <v>65.67128854585201</v>
      </c>
      <c r="K37" s="252">
        <f>K38+K50</f>
        <v>25000</v>
      </c>
      <c r="L37" s="252">
        <f>L38+L50</f>
        <v>144200</v>
      </c>
      <c r="M37" s="250">
        <f t="shared" si="7"/>
        <v>119200</v>
      </c>
      <c r="N37" s="146">
        <f t="shared" si="8"/>
        <v>576.8</v>
      </c>
    </row>
    <row r="38" spans="1:14" s="89" customFormat="1" ht="24.75" customHeight="1">
      <c r="A38" s="182"/>
      <c r="B38" s="128" t="s">
        <v>287</v>
      </c>
      <c r="C38" s="252">
        <f>C39-C40</f>
        <v>2237226.5999999996</v>
      </c>
      <c r="D38" s="252">
        <f>D39-D40</f>
        <v>-166873.80000000075</v>
      </c>
      <c r="E38" s="250">
        <f t="shared" si="5"/>
        <v>-2404100.4000000004</v>
      </c>
      <c r="F38" s="146"/>
      <c r="G38" s="252">
        <f>G39-G40</f>
        <v>2212226.5999999996</v>
      </c>
      <c r="H38" s="252">
        <f>H39-H40</f>
        <v>-191873.80000000075</v>
      </c>
      <c r="I38" s="250">
        <f t="shared" si="0"/>
        <v>-2404100.4000000004</v>
      </c>
      <c r="J38" s="146"/>
      <c r="K38" s="252">
        <f>K39-K40</f>
        <v>25000</v>
      </c>
      <c r="L38" s="252">
        <f>L39-L40</f>
        <v>144200</v>
      </c>
      <c r="M38" s="250">
        <f t="shared" si="7"/>
        <v>119200</v>
      </c>
      <c r="N38" s="146">
        <f t="shared" si="8"/>
        <v>576.8</v>
      </c>
    </row>
    <row r="39" spans="1:14" s="89" customFormat="1" ht="24" customHeight="1">
      <c r="A39" s="182"/>
      <c r="B39" s="135" t="s">
        <v>288</v>
      </c>
      <c r="C39" s="252">
        <f>C42+C45+C48</f>
        <v>6686557.6</v>
      </c>
      <c r="D39" s="252">
        <f>D42+D45+D48</f>
        <v>4279656.8</v>
      </c>
      <c r="E39" s="250">
        <f t="shared" si="5"/>
        <v>-2406900.8</v>
      </c>
      <c r="F39" s="146">
        <f t="shared" si="6"/>
        <v>64.00388744127471</v>
      </c>
      <c r="G39" s="252">
        <f>G42+G45+G48</f>
        <v>6461557.6</v>
      </c>
      <c r="H39" s="252">
        <f>H42+H45+H48</f>
        <v>4054656.8</v>
      </c>
      <c r="I39" s="250">
        <f t="shared" si="0"/>
        <v>-2406900.8</v>
      </c>
      <c r="J39" s="146">
        <f t="shared" si="1"/>
        <v>62.7504550915092</v>
      </c>
      <c r="K39" s="252">
        <f>K42+K45+K48</f>
        <v>435500</v>
      </c>
      <c r="L39" s="252">
        <f>L42+L45+L48</f>
        <v>385500</v>
      </c>
      <c r="M39" s="250">
        <f t="shared" si="7"/>
        <v>-50000</v>
      </c>
      <c r="N39" s="146">
        <f t="shared" si="8"/>
        <v>88.51894374282435</v>
      </c>
    </row>
    <row r="40" spans="1:14" s="89" customFormat="1" ht="24.75" customHeight="1">
      <c r="A40" s="182"/>
      <c r="B40" s="135" t="s">
        <v>289</v>
      </c>
      <c r="C40" s="252">
        <f>C43+C46+C49</f>
        <v>4449331</v>
      </c>
      <c r="D40" s="252">
        <f>D43+D46+D49</f>
        <v>4446530.600000001</v>
      </c>
      <c r="E40" s="250">
        <f t="shared" si="5"/>
        <v>-2800.399999999441</v>
      </c>
      <c r="F40" s="146">
        <f t="shared" si="6"/>
        <v>99.9370602007358</v>
      </c>
      <c r="G40" s="252">
        <f>G43+G46+G49</f>
        <v>4249331</v>
      </c>
      <c r="H40" s="252">
        <f>H43+H46+H49</f>
        <v>4246530.600000001</v>
      </c>
      <c r="I40" s="250">
        <f t="shared" si="0"/>
        <v>-2800.399999999441</v>
      </c>
      <c r="J40" s="146">
        <f t="shared" si="1"/>
        <v>99.93409786152222</v>
      </c>
      <c r="K40" s="252">
        <f>K43+K46+K49</f>
        <v>410500</v>
      </c>
      <c r="L40" s="252">
        <f>L43+L46+L49</f>
        <v>241300</v>
      </c>
      <c r="M40" s="250">
        <f t="shared" si="7"/>
        <v>-169200</v>
      </c>
      <c r="N40" s="146">
        <f t="shared" si="8"/>
        <v>58.78197320341047</v>
      </c>
    </row>
    <row r="41" spans="1:14" s="63" customFormat="1" ht="23.25" customHeight="1">
      <c r="A41" s="184">
        <v>3313</v>
      </c>
      <c r="B41" s="165" t="s">
        <v>456</v>
      </c>
      <c r="C41" s="253">
        <f>C42-C43</f>
        <v>2237226.5999999996</v>
      </c>
      <c r="D41" s="253">
        <f>D42-D43</f>
        <v>-166873.80000000075</v>
      </c>
      <c r="E41" s="254">
        <f t="shared" si="5"/>
        <v>-2404100.4000000004</v>
      </c>
      <c r="F41" s="244"/>
      <c r="G41" s="253">
        <f>G42-G43</f>
        <v>2212226.5999999996</v>
      </c>
      <c r="H41" s="253">
        <f>H42-H43</f>
        <v>-191873.80000000075</v>
      </c>
      <c r="I41" s="254">
        <f t="shared" si="0"/>
        <v>-2404100.4000000004</v>
      </c>
      <c r="J41" s="244"/>
      <c r="K41" s="253">
        <f>K42-K43</f>
        <v>25000</v>
      </c>
      <c r="L41" s="253">
        <f>L42-L43</f>
        <v>25000</v>
      </c>
      <c r="M41" s="254">
        <f t="shared" si="7"/>
        <v>0</v>
      </c>
      <c r="N41" s="244">
        <f t="shared" si="8"/>
        <v>100</v>
      </c>
    </row>
    <row r="42" spans="1:14" s="63" customFormat="1" ht="23.25" customHeight="1">
      <c r="A42" s="196"/>
      <c r="B42" s="136" t="s">
        <v>288</v>
      </c>
      <c r="C42" s="253">
        <f>G42+K42</f>
        <v>6686557.6</v>
      </c>
      <c r="D42" s="253">
        <f>H42+L42</f>
        <v>4279656.8</v>
      </c>
      <c r="E42" s="254">
        <f t="shared" si="5"/>
        <v>-2406900.8</v>
      </c>
      <c r="F42" s="244">
        <f t="shared" si="6"/>
        <v>64.00388744127471</v>
      </c>
      <c r="G42" s="253">
        <f>3111821.8+849735.8+2500000</f>
        <v>6461557.6</v>
      </c>
      <c r="H42" s="253">
        <f>3256556+798100.8</f>
        <v>4054656.8</v>
      </c>
      <c r="I42" s="254">
        <f t="shared" si="0"/>
        <v>-2406900.8</v>
      </c>
      <c r="J42" s="244">
        <f t="shared" si="1"/>
        <v>62.7504550915092</v>
      </c>
      <c r="K42" s="253">
        <v>225000</v>
      </c>
      <c r="L42" s="253">
        <v>225000</v>
      </c>
      <c r="M42" s="254">
        <f t="shared" si="7"/>
        <v>0</v>
      </c>
      <c r="N42" s="244">
        <f t="shared" si="8"/>
        <v>100</v>
      </c>
    </row>
    <row r="43" spans="1:14" s="63" customFormat="1" ht="23.25" customHeight="1">
      <c r="A43" s="196"/>
      <c r="B43" s="136" t="s">
        <v>289</v>
      </c>
      <c r="C43" s="253">
        <f>G43+K43</f>
        <v>4449331</v>
      </c>
      <c r="D43" s="253">
        <f>H43+L43</f>
        <v>4446530.600000001</v>
      </c>
      <c r="E43" s="254">
        <f t="shared" si="5"/>
        <v>-2800.399999999441</v>
      </c>
      <c r="F43" s="244">
        <f t="shared" si="6"/>
        <v>99.9370602007358</v>
      </c>
      <c r="G43" s="253">
        <f>3252905.2+996425.8</f>
        <v>4249331</v>
      </c>
      <c r="H43" s="253">
        <f>3252905.2+993625.4</f>
        <v>4246530.600000001</v>
      </c>
      <c r="I43" s="254">
        <f t="shared" si="0"/>
        <v>-2800.399999999441</v>
      </c>
      <c r="J43" s="244">
        <f t="shared" si="1"/>
        <v>99.93409786152222</v>
      </c>
      <c r="K43" s="253">
        <v>200000</v>
      </c>
      <c r="L43" s="253">
        <v>200000</v>
      </c>
      <c r="M43" s="254">
        <f t="shared" si="7"/>
        <v>0</v>
      </c>
      <c r="N43" s="244">
        <f t="shared" si="8"/>
        <v>100</v>
      </c>
    </row>
    <row r="44" spans="1:14" s="89" customFormat="1" ht="23.25" customHeight="1">
      <c r="A44" s="184">
        <v>3314</v>
      </c>
      <c r="B44" s="165" t="s">
        <v>256</v>
      </c>
      <c r="C44" s="253"/>
      <c r="D44" s="253"/>
      <c r="E44" s="254"/>
      <c r="F44" s="146"/>
      <c r="G44" s="253"/>
      <c r="H44" s="253"/>
      <c r="I44" s="254"/>
      <c r="J44" s="244"/>
      <c r="K44" s="253"/>
      <c r="L44" s="253">
        <f>L45-L46</f>
        <v>119200</v>
      </c>
      <c r="M44" s="254">
        <f t="shared" si="7"/>
        <v>119200</v>
      </c>
      <c r="N44" s="244"/>
    </row>
    <row r="45" spans="1:14" s="89" customFormat="1" ht="23.25" customHeight="1">
      <c r="A45" s="196"/>
      <c r="B45" s="136" t="s">
        <v>288</v>
      </c>
      <c r="C45" s="253"/>
      <c r="D45" s="253"/>
      <c r="E45" s="254"/>
      <c r="F45" s="146"/>
      <c r="G45" s="253"/>
      <c r="H45" s="253"/>
      <c r="I45" s="254"/>
      <c r="J45" s="244"/>
      <c r="K45" s="253">
        <v>210500</v>
      </c>
      <c r="L45" s="253">
        <v>160500</v>
      </c>
      <c r="M45" s="254">
        <f t="shared" si="7"/>
        <v>-50000</v>
      </c>
      <c r="N45" s="244">
        <f t="shared" si="8"/>
        <v>76.24703087885986</v>
      </c>
    </row>
    <row r="46" spans="1:14" s="63" customFormat="1" ht="23.25" customHeight="1">
      <c r="A46" s="196"/>
      <c r="B46" s="136" t="s">
        <v>289</v>
      </c>
      <c r="C46" s="253"/>
      <c r="D46" s="253"/>
      <c r="E46" s="254"/>
      <c r="F46" s="146"/>
      <c r="G46" s="253"/>
      <c r="H46" s="253"/>
      <c r="I46" s="254"/>
      <c r="J46" s="244"/>
      <c r="K46" s="253">
        <v>210500</v>
      </c>
      <c r="L46" s="253">
        <v>41300</v>
      </c>
      <c r="M46" s="254">
        <f t="shared" si="7"/>
        <v>-169200</v>
      </c>
      <c r="N46" s="244">
        <f t="shared" si="8"/>
        <v>19.619952494061756</v>
      </c>
    </row>
    <row r="47" spans="1:14" s="63" customFormat="1" ht="23.25" customHeight="1" hidden="1">
      <c r="A47" s="184" t="s">
        <v>400</v>
      </c>
      <c r="B47" s="165" t="s">
        <v>402</v>
      </c>
      <c r="C47" s="253">
        <f>C48-C49</f>
        <v>0</v>
      </c>
      <c r="D47" s="253">
        <f>D48-D49</f>
        <v>0</v>
      </c>
      <c r="E47" s="254">
        <f>D47-C47</f>
        <v>0</v>
      </c>
      <c r="F47" s="244" t="e">
        <f>D47/C47*100</f>
        <v>#DIV/0!</v>
      </c>
      <c r="G47" s="253">
        <f>G48-G49</f>
        <v>0</v>
      </c>
      <c r="H47" s="253">
        <f>H48-H49</f>
        <v>0</v>
      </c>
      <c r="I47" s="254">
        <f>H47-G47</f>
        <v>0</v>
      </c>
      <c r="J47" s="244" t="e">
        <f>H47/G47*100</f>
        <v>#DIV/0!</v>
      </c>
      <c r="K47" s="253"/>
      <c r="L47" s="253"/>
      <c r="M47" s="254"/>
      <c r="N47" s="244"/>
    </row>
    <row r="48" spans="1:14" s="63" customFormat="1" ht="23.25" customHeight="1" hidden="1">
      <c r="A48" s="196"/>
      <c r="B48" s="136" t="s">
        <v>288</v>
      </c>
      <c r="C48" s="253">
        <f>G48+K48</f>
        <v>0</v>
      </c>
      <c r="D48" s="253">
        <f>H48+L48</f>
        <v>0</v>
      </c>
      <c r="E48" s="254">
        <f>D48-C48</f>
        <v>0</v>
      </c>
      <c r="F48" s="244" t="e">
        <f>D48/C48*100</f>
        <v>#DIV/0!</v>
      </c>
      <c r="G48" s="253"/>
      <c r="H48" s="253"/>
      <c r="I48" s="254">
        <f>H48-G48</f>
        <v>0</v>
      </c>
      <c r="J48" s="244" t="e">
        <f>H48/G48*100</f>
        <v>#DIV/0!</v>
      </c>
      <c r="K48" s="253"/>
      <c r="L48" s="253"/>
      <c r="M48" s="254"/>
      <c r="N48" s="244"/>
    </row>
    <row r="49" spans="1:14" s="63" customFormat="1" ht="23.25" customHeight="1" hidden="1">
      <c r="A49" s="196"/>
      <c r="B49" s="136" t="s">
        <v>289</v>
      </c>
      <c r="C49" s="253">
        <f>G49+K49</f>
        <v>0</v>
      </c>
      <c r="D49" s="253">
        <f>H49+L49</f>
        <v>0</v>
      </c>
      <c r="E49" s="254">
        <f>D49-C49</f>
        <v>0</v>
      </c>
      <c r="F49" s="244" t="e">
        <f>D49/C49*100</f>
        <v>#DIV/0!</v>
      </c>
      <c r="G49" s="253"/>
      <c r="H49" s="253"/>
      <c r="I49" s="254">
        <f>H49-G49</f>
        <v>0</v>
      </c>
      <c r="J49" s="244" t="e">
        <f>H49/G49*100</f>
        <v>#DIV/0!</v>
      </c>
      <c r="K49" s="253"/>
      <c r="L49" s="253"/>
      <c r="M49" s="254"/>
      <c r="N49" s="244"/>
    </row>
    <row r="50" spans="1:14" s="89" customFormat="1" ht="23.25" customHeight="1">
      <c r="A50" s="182"/>
      <c r="B50" s="128" t="s">
        <v>290</v>
      </c>
      <c r="C50" s="252">
        <f>C51-C52</f>
        <v>7605908.300000001</v>
      </c>
      <c r="D50" s="252">
        <f>D51-D52</f>
        <v>6639569.5</v>
      </c>
      <c r="E50" s="250">
        <f t="shared" si="5"/>
        <v>-966338.8000000007</v>
      </c>
      <c r="F50" s="146">
        <f t="shared" si="6"/>
        <v>87.29489284008326</v>
      </c>
      <c r="G50" s="252">
        <f>G51-G52</f>
        <v>7605908.300000001</v>
      </c>
      <c r="H50" s="252">
        <f>H51-H52</f>
        <v>6639569.5</v>
      </c>
      <c r="I50" s="250">
        <f t="shared" si="0"/>
        <v>-966338.8000000007</v>
      </c>
      <c r="J50" s="146">
        <f t="shared" si="1"/>
        <v>87.29489284008326</v>
      </c>
      <c r="K50" s="252"/>
      <c r="L50" s="252"/>
      <c r="M50" s="250"/>
      <c r="N50" s="146"/>
    </row>
    <row r="51" spans="1:14" s="89" customFormat="1" ht="23.25" customHeight="1">
      <c r="A51" s="182"/>
      <c r="B51" s="135" t="s">
        <v>288</v>
      </c>
      <c r="C51" s="252">
        <f>C54</f>
        <v>9405875.3</v>
      </c>
      <c r="D51" s="252">
        <f>D54</f>
        <v>8299216.6</v>
      </c>
      <c r="E51" s="250">
        <f t="shared" si="5"/>
        <v>-1106658.7000000011</v>
      </c>
      <c r="F51" s="146">
        <f t="shared" si="6"/>
        <v>88.23438898876321</v>
      </c>
      <c r="G51" s="252">
        <f>G54</f>
        <v>9405875.3</v>
      </c>
      <c r="H51" s="252">
        <f>H54</f>
        <v>8299216.6</v>
      </c>
      <c r="I51" s="250">
        <f t="shared" si="0"/>
        <v>-1106658.7000000011</v>
      </c>
      <c r="J51" s="146">
        <f t="shared" si="1"/>
        <v>88.23438898876321</v>
      </c>
      <c r="K51" s="252"/>
      <c r="L51" s="252"/>
      <c r="M51" s="250"/>
      <c r="N51" s="146"/>
    </row>
    <row r="52" spans="1:14" s="89" customFormat="1" ht="23.25" customHeight="1">
      <c r="A52" s="182"/>
      <c r="B52" s="135" t="s">
        <v>289</v>
      </c>
      <c r="C52" s="252">
        <f>C55</f>
        <v>1799967</v>
      </c>
      <c r="D52" s="252">
        <f>D55</f>
        <v>1659647.1</v>
      </c>
      <c r="E52" s="250">
        <f t="shared" si="5"/>
        <v>-140319.8999999999</v>
      </c>
      <c r="F52" s="146">
        <f t="shared" si="6"/>
        <v>92.20430707896313</v>
      </c>
      <c r="G52" s="252">
        <f>G55</f>
        <v>1799967</v>
      </c>
      <c r="H52" s="252">
        <f>H55</f>
        <v>1659647.1</v>
      </c>
      <c r="I52" s="250">
        <f t="shared" si="0"/>
        <v>-140319.8999999999</v>
      </c>
      <c r="J52" s="146">
        <f t="shared" si="1"/>
        <v>92.20430707896313</v>
      </c>
      <c r="K52" s="252"/>
      <c r="L52" s="252"/>
      <c r="M52" s="250"/>
      <c r="N52" s="146"/>
    </row>
    <row r="53" spans="1:14" s="63" customFormat="1" ht="23.25" customHeight="1">
      <c r="A53" s="184">
        <v>3324</v>
      </c>
      <c r="B53" s="165" t="s">
        <v>257</v>
      </c>
      <c r="C53" s="253">
        <f>C54-C55</f>
        <v>7605908.300000001</v>
      </c>
      <c r="D53" s="253">
        <f>D54-D55</f>
        <v>6639569.5</v>
      </c>
      <c r="E53" s="254">
        <f t="shared" si="5"/>
        <v>-966338.8000000007</v>
      </c>
      <c r="F53" s="146">
        <f t="shared" si="6"/>
        <v>87.29489284008326</v>
      </c>
      <c r="G53" s="253">
        <f>G54-G55</f>
        <v>7605908.300000001</v>
      </c>
      <c r="H53" s="253">
        <f>H54-H55</f>
        <v>6639569.5</v>
      </c>
      <c r="I53" s="254">
        <f t="shared" si="0"/>
        <v>-966338.8000000007</v>
      </c>
      <c r="J53" s="146">
        <f t="shared" si="1"/>
        <v>87.29489284008326</v>
      </c>
      <c r="K53" s="253"/>
      <c r="L53" s="253"/>
      <c r="M53" s="254"/>
      <c r="N53" s="146"/>
    </row>
    <row r="54" spans="1:14" s="63" customFormat="1" ht="23.25" customHeight="1">
      <c r="A54" s="196"/>
      <c r="B54" s="136" t="s">
        <v>288</v>
      </c>
      <c r="C54" s="253">
        <f>G54+K54</f>
        <v>9405875.3</v>
      </c>
      <c r="D54" s="253">
        <f>H54+L54</f>
        <v>8299216.6</v>
      </c>
      <c r="E54" s="254">
        <f t="shared" si="5"/>
        <v>-1106658.7000000011</v>
      </c>
      <c r="F54" s="244">
        <f t="shared" si="6"/>
        <v>88.23438898876321</v>
      </c>
      <c r="G54" s="253">
        <f>3315240+6090635.3</f>
        <v>9405875.3</v>
      </c>
      <c r="H54" s="253">
        <f>2319747.9+5979468.7</f>
        <v>8299216.6</v>
      </c>
      <c r="I54" s="254">
        <f t="shared" si="0"/>
        <v>-1106658.7000000011</v>
      </c>
      <c r="J54" s="244">
        <f t="shared" si="1"/>
        <v>88.23438898876321</v>
      </c>
      <c r="K54" s="253"/>
      <c r="L54" s="253"/>
      <c r="M54" s="254"/>
      <c r="N54" s="244"/>
    </row>
    <row r="55" spans="1:14" s="63" customFormat="1" ht="23.25" customHeight="1">
      <c r="A55" s="196"/>
      <c r="B55" s="136" t="s">
        <v>289</v>
      </c>
      <c r="C55" s="253">
        <f>G55+K55</f>
        <v>1799967</v>
      </c>
      <c r="D55" s="253">
        <f>H55+L55</f>
        <v>1659647.1</v>
      </c>
      <c r="E55" s="254">
        <f t="shared" si="5"/>
        <v>-140319.8999999999</v>
      </c>
      <c r="F55" s="244">
        <f t="shared" si="6"/>
        <v>92.20430707896313</v>
      </c>
      <c r="G55" s="253">
        <f>249152+1550815</f>
        <v>1799967</v>
      </c>
      <c r="H55" s="253">
        <v>1659647.1</v>
      </c>
      <c r="I55" s="254">
        <f t="shared" si="0"/>
        <v>-140319.8999999999</v>
      </c>
      <c r="J55" s="244">
        <f t="shared" si="1"/>
        <v>92.20430707896313</v>
      </c>
      <c r="K55" s="253"/>
      <c r="L55" s="253"/>
      <c r="M55" s="254"/>
      <c r="N55" s="244"/>
    </row>
    <row r="56" spans="1:14" s="63" customFormat="1" ht="16.5" customHeight="1">
      <c r="A56" s="196"/>
      <c r="B56" s="136"/>
      <c r="C56" s="253"/>
      <c r="D56" s="253"/>
      <c r="E56" s="254"/>
      <c r="F56" s="146"/>
      <c r="G56" s="253"/>
      <c r="H56" s="253"/>
      <c r="I56" s="254"/>
      <c r="J56" s="146"/>
      <c r="K56" s="253"/>
      <c r="L56" s="253"/>
      <c r="M56" s="254"/>
      <c r="N56" s="253"/>
    </row>
    <row r="57" spans="1:14" s="198" customFormat="1" ht="32.25" customHeight="1">
      <c r="A57" s="188"/>
      <c r="B57" s="163" t="s">
        <v>292</v>
      </c>
      <c r="C57" s="252">
        <f>C36-C4</f>
        <v>15002477.200000001</v>
      </c>
      <c r="D57" s="252">
        <f>D36-D4</f>
        <v>11652534.299999999</v>
      </c>
      <c r="E57" s="250">
        <f t="shared" si="5"/>
        <v>-3349942.9000000022</v>
      </c>
      <c r="F57" s="146"/>
      <c r="G57" s="252">
        <f>G36-G4</f>
        <v>14977477.200000001</v>
      </c>
      <c r="H57" s="252">
        <f>H36-H4</f>
        <v>11508334.299999999</v>
      </c>
      <c r="I57" s="250">
        <f t="shared" si="0"/>
        <v>-3469142.9000000022</v>
      </c>
      <c r="J57" s="146"/>
      <c r="K57" s="252">
        <f>K36-K4</f>
        <v>25000</v>
      </c>
      <c r="L57" s="252">
        <f>L36-L4</f>
        <v>144200</v>
      </c>
      <c r="M57" s="250">
        <f>L57-K57</f>
        <v>119200</v>
      </c>
      <c r="N57" s="252"/>
    </row>
    <row r="58" spans="1:14" s="198" customFormat="1" ht="17.25" customHeight="1">
      <c r="A58" s="188"/>
      <c r="B58" s="166"/>
      <c r="C58" s="252"/>
      <c r="D58" s="252"/>
      <c r="E58" s="250"/>
      <c r="F58" s="146"/>
      <c r="G58" s="252"/>
      <c r="H58" s="252"/>
      <c r="I58" s="250"/>
      <c r="J58" s="146"/>
      <c r="K58" s="252"/>
      <c r="L58" s="252"/>
      <c r="M58" s="250"/>
      <c r="N58" s="252"/>
    </row>
    <row r="59" spans="1:14" s="199" customFormat="1" ht="23.25" customHeight="1">
      <c r="A59" s="189"/>
      <c r="B59" s="163" t="s">
        <v>291</v>
      </c>
      <c r="C59" s="252">
        <f>НФА!C414+ФАиО!C57</f>
        <v>-310425.7599999923</v>
      </c>
      <c r="D59" s="252">
        <f>НФА!D414+ФАиО!D57</f>
        <v>884555.5999999903</v>
      </c>
      <c r="E59" s="250">
        <f t="shared" si="5"/>
        <v>1194981.3599999826</v>
      </c>
      <c r="F59" s="146"/>
      <c r="G59" s="252">
        <f>НФА!G414+ФАиО!G57</f>
        <v>0.04000000096857548</v>
      </c>
      <c r="H59" s="252">
        <f>НФА!H414+ФАиО!H57</f>
        <v>828165.8999999966</v>
      </c>
      <c r="I59" s="250">
        <f t="shared" si="0"/>
        <v>828165.8599999957</v>
      </c>
      <c r="J59" s="146"/>
      <c r="K59" s="252">
        <f>НФА!K414+ФАиО!K57</f>
        <v>-310425.80000000005</v>
      </c>
      <c r="L59" s="252">
        <f>НФА!L414+ФАиО!L57</f>
        <v>56389.699999999255</v>
      </c>
      <c r="M59" s="250">
        <f>L59-K59</f>
        <v>366815.4999999993</v>
      </c>
      <c r="N59" s="252"/>
    </row>
    <row r="61" ht="12.75" hidden="1"/>
    <row r="63" spans="2:8" ht="12.75">
      <c r="B63" s="301" t="s">
        <v>29</v>
      </c>
      <c r="C63" s="302"/>
      <c r="D63" s="302"/>
      <c r="E63" s="302"/>
      <c r="F63" s="303"/>
      <c r="G63" s="306"/>
      <c r="H63" s="306"/>
    </row>
    <row r="64" spans="2:8" ht="12.75">
      <c r="B64" s="301" t="s">
        <v>25</v>
      </c>
      <c r="C64" s="304"/>
      <c r="D64" s="304"/>
      <c r="E64" s="305"/>
      <c r="F64" s="302"/>
      <c r="G64" s="306"/>
      <c r="H64" s="305" t="s">
        <v>461</v>
      </c>
    </row>
    <row r="65" spans="2:8" ht="12.75">
      <c r="B65" s="307"/>
      <c r="C65" s="304"/>
      <c r="D65" s="304"/>
      <c r="E65" s="305"/>
      <c r="F65" s="302"/>
      <c r="G65" s="306"/>
      <c r="H65" s="306"/>
    </row>
    <row r="66" spans="2:8" ht="12.75">
      <c r="B66" s="307"/>
      <c r="C66" s="304"/>
      <c r="D66" s="304"/>
      <c r="E66" s="305"/>
      <c r="F66" s="302"/>
      <c r="G66" s="306"/>
      <c r="H66" s="306"/>
    </row>
    <row r="67" spans="2:8" ht="12.75">
      <c r="B67" s="308" t="s">
        <v>404</v>
      </c>
      <c r="C67" s="305"/>
      <c r="D67" s="305"/>
      <c r="E67" s="302"/>
      <c r="F67" s="302"/>
      <c r="G67" s="306"/>
      <c r="H67" s="306"/>
    </row>
    <row r="68" spans="2:8" ht="12.75">
      <c r="B68" s="307" t="s">
        <v>405</v>
      </c>
      <c r="C68" s="305"/>
      <c r="D68" s="305"/>
      <c r="E68" s="305"/>
      <c r="F68" s="302"/>
      <c r="G68" s="306"/>
      <c r="H68" s="305" t="s">
        <v>479</v>
      </c>
    </row>
    <row r="69" spans="2:8" ht="12.75">
      <c r="B69" s="307"/>
      <c r="C69" s="305"/>
      <c r="D69" s="305"/>
      <c r="E69" s="305"/>
      <c r="F69" s="304"/>
      <c r="G69" s="306"/>
      <c r="H69" s="306"/>
    </row>
    <row r="70" spans="2:8" ht="12.75">
      <c r="B70" s="309"/>
      <c r="C70" s="310"/>
      <c r="D70" s="310"/>
      <c r="E70" s="310"/>
      <c r="F70" s="311"/>
      <c r="G70" s="306"/>
      <c r="H70" s="306"/>
    </row>
    <row r="71" spans="2:8" ht="12.75">
      <c r="B71" s="312" t="s">
        <v>406</v>
      </c>
      <c r="C71" s="305"/>
      <c r="D71" s="305"/>
      <c r="E71" s="305"/>
      <c r="F71" s="302"/>
      <c r="G71" s="306"/>
      <c r="H71" s="306"/>
    </row>
    <row r="72" spans="2:8" ht="12.75">
      <c r="B72" s="312" t="s">
        <v>455</v>
      </c>
      <c r="C72" s="305"/>
      <c r="D72" s="305"/>
      <c r="E72" s="305"/>
      <c r="F72" s="306"/>
      <c r="G72" s="306"/>
      <c r="H72" s="305" t="s">
        <v>462</v>
      </c>
    </row>
  </sheetData>
  <sheetProtection/>
  <mergeCells count="6">
    <mergeCell ref="B1:K1"/>
    <mergeCell ref="K2:N2"/>
    <mergeCell ref="A2:A3"/>
    <mergeCell ref="B2:B3"/>
    <mergeCell ref="C2:F2"/>
    <mergeCell ref="G2:J2"/>
  </mergeCells>
  <printOptions/>
  <pageMargins left="0.3937007874015748" right="0.1968503937007874" top="1.1811023622047245" bottom="0.5905511811023623" header="0.5118110236220472" footer="0.5118110236220472"/>
  <pageSetup firstPageNumber="94" useFirstPageNumber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2"/>
  <sheetViews>
    <sheetView zoomScale="88" zoomScaleNormal="88" zoomScalePageLayoutView="0" workbookViewId="0" topLeftCell="A1">
      <pane xSplit="2" ySplit="3" topLeftCell="C9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44" sqref="A1:IV16384"/>
    </sheetView>
  </sheetViews>
  <sheetFormatPr defaultColWidth="9.00390625" defaultRowHeight="12.75"/>
  <cols>
    <col min="1" max="1" width="9.375" style="175" customWidth="1"/>
    <col min="2" max="2" width="51.75390625" style="179" customWidth="1"/>
    <col min="3" max="3" width="10.75390625" style="83" customWidth="1"/>
    <col min="4" max="8" width="10.75390625" style="176" customWidth="1"/>
    <col min="9" max="11" width="10.75390625" style="5" customWidth="1"/>
    <col min="12" max="16384" width="9.125" style="5" customWidth="1"/>
  </cols>
  <sheetData>
    <row r="1" spans="1:11" ht="18" customHeight="1" thickBot="1">
      <c r="A1" s="200"/>
      <c r="B1" s="208" t="s">
        <v>266</v>
      </c>
      <c r="C1" s="88"/>
      <c r="D1" s="88"/>
      <c r="E1" s="88"/>
      <c r="F1" s="88"/>
      <c r="G1" s="88"/>
      <c r="H1" s="88"/>
      <c r="I1" s="8"/>
      <c r="J1" s="8"/>
      <c r="K1" s="8"/>
    </row>
    <row r="2" spans="1:11" ht="15.75" customHeight="1">
      <c r="A2" s="345" t="s">
        <v>299</v>
      </c>
      <c r="B2" s="343" t="s">
        <v>31</v>
      </c>
      <c r="C2" s="347" t="s">
        <v>46</v>
      </c>
      <c r="D2" s="348"/>
      <c r="E2" s="348"/>
      <c r="F2" s="350" t="s">
        <v>45</v>
      </c>
      <c r="G2" s="351"/>
      <c r="H2" s="351"/>
      <c r="I2" s="340" t="s">
        <v>47</v>
      </c>
      <c r="J2" s="341"/>
      <c r="K2" s="342"/>
    </row>
    <row r="3" spans="1:11" ht="15.75" customHeight="1" thickBot="1">
      <c r="A3" s="346"/>
      <c r="B3" s="344"/>
      <c r="C3" s="114" t="s">
        <v>15</v>
      </c>
      <c r="D3" s="115" t="s">
        <v>16</v>
      </c>
      <c r="E3" s="115" t="s">
        <v>26</v>
      </c>
      <c r="F3" s="117" t="s">
        <v>15</v>
      </c>
      <c r="G3" s="118" t="s">
        <v>16</v>
      </c>
      <c r="H3" s="118" t="s">
        <v>27</v>
      </c>
      <c r="I3" s="114" t="s">
        <v>18</v>
      </c>
      <c r="J3" s="115" t="s">
        <v>16</v>
      </c>
      <c r="K3" s="120" t="s">
        <v>28</v>
      </c>
    </row>
    <row r="4" spans="1:11" ht="25.5" customHeight="1">
      <c r="A4" s="201"/>
      <c r="B4" s="166" t="s">
        <v>267</v>
      </c>
      <c r="C4" s="265">
        <f>C5+C34</f>
        <v>15312902.900000002</v>
      </c>
      <c r="D4" s="265">
        <f>D5+D34</f>
        <v>13064097</v>
      </c>
      <c r="E4" s="265">
        <f aca="true" t="shared" si="0" ref="E4:E39">D4-C4</f>
        <v>-2248805.9000000022</v>
      </c>
      <c r="F4" s="265">
        <f>F5+F34</f>
        <v>14977477.200000001</v>
      </c>
      <c r="G4" s="265">
        <f>G5+G34</f>
        <v>12548769.6</v>
      </c>
      <c r="H4" s="265">
        <f aca="true" t="shared" si="1" ref="H4:H39">G4-F4</f>
        <v>-2428707.6000000015</v>
      </c>
      <c r="I4" s="265">
        <f>I5+I34</f>
        <v>335425.7</v>
      </c>
      <c r="J4" s="265">
        <f>J5+J34</f>
        <v>515327.39999999997</v>
      </c>
      <c r="K4" s="265">
        <f>J4-I4</f>
        <v>179901.69999999995</v>
      </c>
    </row>
    <row r="5" spans="1:11" s="65" customFormat="1" ht="23.25" customHeight="1">
      <c r="A5" s="227" t="s">
        <v>268</v>
      </c>
      <c r="B5" s="240" t="s">
        <v>269</v>
      </c>
      <c r="C5" s="226">
        <f>C6+C12+C15+C18+C25+C31</f>
        <v>7706994.600000001</v>
      </c>
      <c r="D5" s="226">
        <f>D6+D12+D15+D18+D25+D31</f>
        <v>6424527.5</v>
      </c>
      <c r="E5" s="226">
        <f t="shared" si="0"/>
        <v>-1282467.1000000006</v>
      </c>
      <c r="F5" s="226">
        <f>F6+F12+F15+F18+F25+F31</f>
        <v>7371568.9</v>
      </c>
      <c r="G5" s="226">
        <f>G6+G12+G15+G18+G25+G31</f>
        <v>5909200.1</v>
      </c>
      <c r="H5" s="226">
        <f t="shared" si="1"/>
        <v>-1462368.8000000007</v>
      </c>
      <c r="I5" s="226">
        <f>I6+I12+I15+I18+I25+I31</f>
        <v>335425.7</v>
      </c>
      <c r="J5" s="226">
        <f>J6+J12+J15+J18+J25+J31</f>
        <v>515327.39999999997</v>
      </c>
      <c r="K5" s="226">
        <f>J5-I5</f>
        <v>179901.69999999995</v>
      </c>
    </row>
    <row r="6" spans="1:11" s="67" customFormat="1" ht="23.25" customHeight="1">
      <c r="A6" s="202"/>
      <c r="B6" s="229" t="s">
        <v>254</v>
      </c>
      <c r="C6" s="210">
        <f>C7+C10</f>
        <v>2237226.5999999996</v>
      </c>
      <c r="D6" s="210">
        <f>D7+D10</f>
        <v>-166873.7999999998</v>
      </c>
      <c r="E6" s="226">
        <f t="shared" si="0"/>
        <v>-2404100.3999999994</v>
      </c>
      <c r="F6" s="210">
        <f>F7+F10</f>
        <v>2212226.5999999996</v>
      </c>
      <c r="G6" s="210">
        <f>G7+G10</f>
        <v>-191873.7999999998</v>
      </c>
      <c r="H6" s="226">
        <f t="shared" si="1"/>
        <v>-2404100.3999999994</v>
      </c>
      <c r="I6" s="210">
        <f>I7+I10</f>
        <v>25000</v>
      </c>
      <c r="J6" s="210">
        <f>J7+J10</f>
        <v>25000</v>
      </c>
      <c r="K6" s="226">
        <f>J6-I6</f>
        <v>0</v>
      </c>
    </row>
    <row r="7" spans="1:11" s="66" customFormat="1" ht="23.25" customHeight="1">
      <c r="A7" s="205"/>
      <c r="B7" s="241" t="s">
        <v>310</v>
      </c>
      <c r="C7" s="269">
        <f>C8-C9</f>
        <v>2237226.5999999996</v>
      </c>
      <c r="D7" s="210">
        <f>D8-D9</f>
        <v>-166873.7999999998</v>
      </c>
      <c r="E7" s="269">
        <f t="shared" si="0"/>
        <v>-2404100.3999999994</v>
      </c>
      <c r="F7" s="210">
        <f>F8-F9</f>
        <v>2212226.5999999996</v>
      </c>
      <c r="G7" s="269">
        <f>G8-G9</f>
        <v>-191873.7999999998</v>
      </c>
      <c r="H7" s="210">
        <f t="shared" si="1"/>
        <v>-2404100.3999999994</v>
      </c>
      <c r="I7" s="210">
        <f>I8-I9</f>
        <v>25000</v>
      </c>
      <c r="J7" s="210">
        <f>J8-J9</f>
        <v>25000</v>
      </c>
      <c r="K7" s="210">
        <f>K8-K9</f>
        <v>0</v>
      </c>
    </row>
    <row r="8" spans="1:11" s="65" customFormat="1" ht="23.25" customHeight="1">
      <c r="A8" s="206"/>
      <c r="B8" s="232" t="s">
        <v>272</v>
      </c>
      <c r="C8" s="280">
        <f>F8+I8</f>
        <v>6686557.6</v>
      </c>
      <c r="D8" s="214">
        <f>G8+J8</f>
        <v>4279656.8</v>
      </c>
      <c r="E8" s="280">
        <f t="shared" si="0"/>
        <v>-2406900.8</v>
      </c>
      <c r="F8" s="213">
        <v>6461557.6</v>
      </c>
      <c r="G8" s="219">
        <v>4054656.8</v>
      </c>
      <c r="H8" s="214">
        <f t="shared" si="1"/>
        <v>-2406900.8</v>
      </c>
      <c r="I8" s="286">
        <v>225000</v>
      </c>
      <c r="J8" s="236">
        <v>225000</v>
      </c>
      <c r="K8" s="214">
        <f>J8-I8</f>
        <v>0</v>
      </c>
    </row>
    <row r="9" spans="1:11" s="65" customFormat="1" ht="23.25" customHeight="1">
      <c r="A9" s="206"/>
      <c r="B9" s="232" t="s">
        <v>273</v>
      </c>
      <c r="C9" s="280">
        <f>F9+I9</f>
        <v>4449331</v>
      </c>
      <c r="D9" s="214">
        <f>G9+J9</f>
        <v>4446530.6</v>
      </c>
      <c r="E9" s="280">
        <f t="shared" si="0"/>
        <v>-2800.4000000003725</v>
      </c>
      <c r="F9" s="213">
        <v>4249331</v>
      </c>
      <c r="G9" s="219">
        <v>4246530.6</v>
      </c>
      <c r="H9" s="214">
        <f t="shared" si="1"/>
        <v>-2800.4000000003725</v>
      </c>
      <c r="I9" s="286">
        <v>200000</v>
      </c>
      <c r="J9" s="236">
        <v>200000</v>
      </c>
      <c r="K9" s="214">
        <f>J9-I9</f>
        <v>0</v>
      </c>
    </row>
    <row r="10" spans="1:11" s="65" customFormat="1" ht="23.25" customHeight="1" hidden="1">
      <c r="A10" s="205"/>
      <c r="B10" s="242" t="s">
        <v>309</v>
      </c>
      <c r="C10" s="270">
        <f>C11</f>
        <v>0</v>
      </c>
      <c r="D10" s="268">
        <f>D11</f>
        <v>0</v>
      </c>
      <c r="E10" s="287">
        <f t="shared" si="0"/>
        <v>0</v>
      </c>
      <c r="F10" s="268">
        <f>F11</f>
        <v>0</v>
      </c>
      <c r="G10" s="270">
        <f>G11</f>
        <v>0</v>
      </c>
      <c r="H10" s="221">
        <f t="shared" si="1"/>
        <v>0</v>
      </c>
      <c r="I10" s="270"/>
      <c r="J10" s="268"/>
      <c r="K10" s="221"/>
    </row>
    <row r="11" spans="1:11" s="65" customFormat="1" ht="23.25" customHeight="1" hidden="1">
      <c r="A11" s="206"/>
      <c r="B11" s="233" t="s">
        <v>307</v>
      </c>
      <c r="C11" s="280">
        <f>F11+I11</f>
        <v>0</v>
      </c>
      <c r="D11" s="223">
        <f>G11+J11</f>
        <v>0</v>
      </c>
      <c r="E11" s="280">
        <f t="shared" si="0"/>
        <v>0</v>
      </c>
      <c r="F11" s="215"/>
      <c r="G11" s="222"/>
      <c r="H11" s="223">
        <f t="shared" si="1"/>
        <v>0</v>
      </c>
      <c r="I11" s="288"/>
      <c r="J11" s="237"/>
      <c r="K11" s="223"/>
    </row>
    <row r="12" spans="1:11" s="65" customFormat="1" ht="23.25" customHeight="1" hidden="1">
      <c r="A12" s="205"/>
      <c r="B12" s="241" t="s">
        <v>402</v>
      </c>
      <c r="C12" s="269">
        <f>C13-C14</f>
        <v>0</v>
      </c>
      <c r="D12" s="295">
        <f>D13-D14</f>
        <v>0</v>
      </c>
      <c r="E12" s="210">
        <f>D12-C12</f>
        <v>0</v>
      </c>
      <c r="F12" s="269">
        <f>F13-F14</f>
        <v>0</v>
      </c>
      <c r="G12" s="295">
        <f>G13-G14</f>
        <v>0</v>
      </c>
      <c r="H12" s="210">
        <f>G12-F12</f>
        <v>0</v>
      </c>
      <c r="I12" s="269"/>
      <c r="J12" s="295"/>
      <c r="K12" s="210"/>
    </row>
    <row r="13" spans="1:11" s="65" customFormat="1" ht="23.25" customHeight="1" hidden="1">
      <c r="A13" s="206"/>
      <c r="B13" s="232" t="s">
        <v>403</v>
      </c>
      <c r="C13" s="214">
        <f>F13+I13</f>
        <v>0</v>
      </c>
      <c r="D13" s="211">
        <f>G13+J13</f>
        <v>0</v>
      </c>
      <c r="E13" s="211">
        <f>D13-C13</f>
        <v>0</v>
      </c>
      <c r="F13" s="213"/>
      <c r="G13" s="212"/>
      <c r="H13" s="211">
        <f>G13-F13</f>
        <v>0</v>
      </c>
      <c r="I13" s="236"/>
      <c r="J13" s="236"/>
      <c r="K13" s="211"/>
    </row>
    <row r="14" spans="1:11" s="65" customFormat="1" ht="23.25" customHeight="1" hidden="1">
      <c r="A14" s="206"/>
      <c r="B14" s="234" t="s">
        <v>273</v>
      </c>
      <c r="C14" s="223">
        <f>F14+I14</f>
        <v>0</v>
      </c>
      <c r="D14" s="217">
        <f>G14+J14</f>
        <v>0</v>
      </c>
      <c r="E14" s="211">
        <f>D14-C14</f>
        <v>0</v>
      </c>
      <c r="F14" s="215"/>
      <c r="G14" s="218"/>
      <c r="H14" s="211">
        <f>G14-F14</f>
        <v>0</v>
      </c>
      <c r="I14" s="237"/>
      <c r="J14" s="237"/>
      <c r="K14" s="211"/>
    </row>
    <row r="15" spans="1:11" s="65" customFormat="1" ht="23.25" customHeight="1">
      <c r="A15" s="205"/>
      <c r="B15" s="241" t="s">
        <v>270</v>
      </c>
      <c r="C15" s="209">
        <f>C17-C16</f>
        <v>1086049.4</v>
      </c>
      <c r="D15" s="209">
        <f>D17-D16</f>
        <v>1076500</v>
      </c>
      <c r="E15" s="267">
        <f t="shared" si="0"/>
        <v>-9549.399999999907</v>
      </c>
      <c r="F15" s="209">
        <f>F17-F16</f>
        <v>1086049.4</v>
      </c>
      <c r="G15" s="209">
        <f>G17-G16</f>
        <v>1076500</v>
      </c>
      <c r="H15" s="267">
        <f t="shared" si="1"/>
        <v>-9549.399999999907</v>
      </c>
      <c r="I15" s="209"/>
      <c r="J15" s="209"/>
      <c r="K15" s="267"/>
    </row>
    <row r="16" spans="1:11" s="65" customFormat="1" ht="23.25" customHeight="1">
      <c r="A16" s="206"/>
      <c r="B16" s="232" t="s">
        <v>308</v>
      </c>
      <c r="C16" s="214">
        <f>F16+I16</f>
        <v>416460.6</v>
      </c>
      <c r="D16" s="211">
        <f>G16+J16</f>
        <v>398748.6</v>
      </c>
      <c r="E16" s="211">
        <f t="shared" si="0"/>
        <v>-17712</v>
      </c>
      <c r="F16" s="213">
        <v>416460.6</v>
      </c>
      <c r="G16" s="212">
        <v>398748.6</v>
      </c>
      <c r="H16" s="211">
        <f t="shared" si="1"/>
        <v>-17712</v>
      </c>
      <c r="I16" s="236"/>
      <c r="J16" s="236"/>
      <c r="K16" s="211"/>
    </row>
    <row r="17" spans="1:11" s="65" customFormat="1" ht="23.25" customHeight="1">
      <c r="A17" s="206"/>
      <c r="B17" s="234" t="s">
        <v>307</v>
      </c>
      <c r="C17" s="223">
        <f>F17+I17</f>
        <v>1502510</v>
      </c>
      <c r="D17" s="217">
        <f>G17+J17</f>
        <v>1475248.6</v>
      </c>
      <c r="E17" s="211">
        <f t="shared" si="0"/>
        <v>-27261.399999999907</v>
      </c>
      <c r="F17" s="215">
        <v>1502510</v>
      </c>
      <c r="G17" s="218">
        <v>1475248.6</v>
      </c>
      <c r="H17" s="211">
        <f t="shared" si="1"/>
        <v>-27261.399999999907</v>
      </c>
      <c r="I17" s="237"/>
      <c r="J17" s="237"/>
      <c r="K17" s="211"/>
    </row>
    <row r="18" spans="1:11" s="65" customFormat="1" ht="23.25" customHeight="1">
      <c r="A18" s="205"/>
      <c r="B18" s="292" t="s">
        <v>253</v>
      </c>
      <c r="C18" s="209">
        <f>C19+C22</f>
        <v>4073292.9000000004</v>
      </c>
      <c r="D18" s="209">
        <f>D19+D22</f>
        <v>4103338.5999999996</v>
      </c>
      <c r="E18" s="210">
        <f t="shared" si="0"/>
        <v>30045.699999999255</v>
      </c>
      <c r="F18" s="209">
        <f>F19+F22</f>
        <v>4073292.9000000004</v>
      </c>
      <c r="G18" s="270">
        <f>G19+G22</f>
        <v>3984138.5999999996</v>
      </c>
      <c r="H18" s="210">
        <f t="shared" si="1"/>
        <v>-89154.30000000075</v>
      </c>
      <c r="I18" s="220"/>
      <c r="J18" s="270"/>
      <c r="K18" s="210"/>
    </row>
    <row r="19" spans="1:11" s="64" customFormat="1" ht="23.25" customHeight="1">
      <c r="A19" s="205"/>
      <c r="B19" s="293" t="s">
        <v>271</v>
      </c>
      <c r="C19" s="268">
        <f>C21-C20</f>
        <v>4073292.9000000004</v>
      </c>
      <c r="D19" s="268">
        <f>D21-D20</f>
        <v>4103338.5999999996</v>
      </c>
      <c r="E19" s="221">
        <f t="shared" si="0"/>
        <v>30045.699999999255</v>
      </c>
      <c r="F19" s="268">
        <f>F21-F20</f>
        <v>4073292.9000000004</v>
      </c>
      <c r="G19" s="270">
        <f>G21-G20</f>
        <v>4103338.5999999996</v>
      </c>
      <c r="H19" s="221">
        <f t="shared" si="1"/>
        <v>30045.699999999255</v>
      </c>
      <c r="I19" s="220"/>
      <c r="J19" s="270"/>
      <c r="K19" s="221"/>
    </row>
    <row r="20" spans="1:11" s="65" customFormat="1" ht="23.25" customHeight="1">
      <c r="A20" s="206"/>
      <c r="B20" s="284" t="s">
        <v>272</v>
      </c>
      <c r="C20" s="214">
        <f>F20+I20</f>
        <v>2066300</v>
      </c>
      <c r="D20" s="214">
        <f>G20+J20</f>
        <v>2056600</v>
      </c>
      <c r="E20" s="214">
        <f t="shared" si="0"/>
        <v>-9700</v>
      </c>
      <c r="F20" s="213">
        <f>1656300+410000</f>
        <v>2066300</v>
      </c>
      <c r="G20" s="278">
        <f>1646600+410000</f>
        <v>2056600</v>
      </c>
      <c r="H20" s="214">
        <f t="shared" si="1"/>
        <v>-9700</v>
      </c>
      <c r="I20" s="282"/>
      <c r="J20" s="276"/>
      <c r="K20" s="214"/>
    </row>
    <row r="21" spans="1:11" s="67" customFormat="1" ht="23.25" customHeight="1">
      <c r="A21" s="206"/>
      <c r="B21" s="284" t="s">
        <v>273</v>
      </c>
      <c r="C21" s="214">
        <f>F21+I21</f>
        <v>6139592.9</v>
      </c>
      <c r="D21" s="214">
        <f>G21+J21</f>
        <v>6159938.6</v>
      </c>
      <c r="E21" s="214">
        <f t="shared" si="0"/>
        <v>20345.699999999255</v>
      </c>
      <c r="F21" s="213">
        <v>6139592.9</v>
      </c>
      <c r="G21" s="278">
        <v>6159938.6</v>
      </c>
      <c r="H21" s="214">
        <f t="shared" si="1"/>
        <v>20345.699999999255</v>
      </c>
      <c r="I21" s="279"/>
      <c r="J21" s="275"/>
      <c r="K21" s="214"/>
    </row>
    <row r="22" spans="1:11" s="65" customFormat="1" ht="23.25" customHeight="1">
      <c r="A22" s="206"/>
      <c r="B22" s="293" t="s">
        <v>300</v>
      </c>
      <c r="C22" s="268"/>
      <c r="D22" s="268"/>
      <c r="E22" s="221"/>
      <c r="F22" s="268">
        <f>F24-F23</f>
        <v>0</v>
      </c>
      <c r="G22" s="271">
        <f>G24-G23</f>
        <v>-119200</v>
      </c>
      <c r="H22" s="221">
        <f t="shared" si="1"/>
        <v>-119200</v>
      </c>
      <c r="I22" s="220"/>
      <c r="J22" s="271"/>
      <c r="K22" s="221"/>
    </row>
    <row r="23" spans="1:11" s="65" customFormat="1" ht="23.25" customHeight="1">
      <c r="A23" s="206"/>
      <c r="B23" s="284" t="s">
        <v>272</v>
      </c>
      <c r="C23" s="214"/>
      <c r="D23" s="214"/>
      <c r="E23" s="214"/>
      <c r="F23" s="213">
        <v>210500</v>
      </c>
      <c r="G23" s="278">
        <v>160500</v>
      </c>
      <c r="H23" s="214">
        <f t="shared" si="1"/>
        <v>-50000</v>
      </c>
      <c r="I23" s="282"/>
      <c r="J23" s="276"/>
      <c r="K23" s="214"/>
    </row>
    <row r="24" spans="1:11" s="65" customFormat="1" ht="25.5" customHeight="1">
      <c r="A24" s="296"/>
      <c r="B24" s="294" t="s">
        <v>273</v>
      </c>
      <c r="C24" s="223"/>
      <c r="D24" s="223"/>
      <c r="E24" s="223"/>
      <c r="F24" s="215">
        <v>210500</v>
      </c>
      <c r="G24" s="281">
        <v>41300</v>
      </c>
      <c r="H24" s="223">
        <f t="shared" si="1"/>
        <v>-169200</v>
      </c>
      <c r="I24" s="283"/>
      <c r="J24" s="277"/>
      <c r="K24" s="223"/>
    </row>
    <row r="25" spans="1:11" s="7" customFormat="1" ht="23.25" customHeight="1" hidden="1">
      <c r="A25" s="313"/>
      <c r="B25" s="128" t="s">
        <v>301</v>
      </c>
      <c r="C25" s="314"/>
      <c r="D25" s="252"/>
      <c r="E25" s="314"/>
      <c r="F25" s="252"/>
      <c r="G25" s="314"/>
      <c r="H25" s="319"/>
      <c r="I25" s="314">
        <f>I26+I28</f>
        <v>0</v>
      </c>
      <c r="J25" s="252">
        <f>J26+J28</f>
        <v>119200</v>
      </c>
      <c r="K25" s="252">
        <f>K26-K27</f>
        <v>0</v>
      </c>
    </row>
    <row r="26" spans="1:11" s="7" customFormat="1" ht="23.25" customHeight="1" hidden="1">
      <c r="A26" s="205"/>
      <c r="B26" s="285" t="s">
        <v>303</v>
      </c>
      <c r="C26" s="270"/>
      <c r="D26" s="268"/>
      <c r="E26" s="270"/>
      <c r="F26" s="268"/>
      <c r="G26" s="270"/>
      <c r="H26" s="268"/>
      <c r="I26" s="270">
        <f>-I27</f>
        <v>0</v>
      </c>
      <c r="J26" s="268">
        <f>-J27</f>
        <v>0</v>
      </c>
      <c r="K26" s="268"/>
    </row>
    <row r="27" spans="1:11" s="21" customFormat="1" ht="23.25" customHeight="1" hidden="1">
      <c r="A27" s="206"/>
      <c r="B27" s="231" t="s">
        <v>312</v>
      </c>
      <c r="C27" s="280"/>
      <c r="D27" s="214"/>
      <c r="E27" s="280"/>
      <c r="F27" s="213"/>
      <c r="G27" s="219"/>
      <c r="H27" s="214"/>
      <c r="I27" s="286"/>
      <c r="J27" s="236"/>
      <c r="K27" s="214"/>
    </row>
    <row r="28" spans="1:11" s="18" customFormat="1" ht="23.25" customHeight="1">
      <c r="A28" s="315"/>
      <c r="B28" s="241" t="s">
        <v>302</v>
      </c>
      <c r="C28" s="209"/>
      <c r="D28" s="209"/>
      <c r="E28" s="210"/>
      <c r="F28" s="209"/>
      <c r="G28" s="209"/>
      <c r="H28" s="269"/>
      <c r="I28" s="209">
        <f>I29-I30</f>
        <v>0</v>
      </c>
      <c r="J28" s="316">
        <f>J29-J30</f>
        <v>119200</v>
      </c>
      <c r="K28" s="210">
        <f>K29-K30</f>
        <v>119200</v>
      </c>
    </row>
    <row r="29" spans="1:11" s="18" customFormat="1" ht="23.25" customHeight="1">
      <c r="A29" s="206"/>
      <c r="B29" s="232" t="s">
        <v>311</v>
      </c>
      <c r="C29" s="214"/>
      <c r="D29" s="214"/>
      <c r="E29" s="214"/>
      <c r="F29" s="213"/>
      <c r="G29" s="213"/>
      <c r="H29" s="280"/>
      <c r="I29" s="213">
        <f>ФАиО!K45</f>
        <v>210500</v>
      </c>
      <c r="J29" s="219">
        <f>ФАиО!L45</f>
        <v>160500</v>
      </c>
      <c r="K29" s="214">
        <f>J29-I29</f>
        <v>-50000</v>
      </c>
    </row>
    <row r="30" spans="1:11" s="27" customFormat="1" ht="23.25" customHeight="1">
      <c r="A30" s="296"/>
      <c r="B30" s="234" t="s">
        <v>312</v>
      </c>
      <c r="C30" s="223"/>
      <c r="D30" s="223"/>
      <c r="E30" s="223"/>
      <c r="F30" s="215"/>
      <c r="G30" s="215"/>
      <c r="H30" s="318"/>
      <c r="I30" s="215">
        <f>ФАиО!K46</f>
        <v>210500</v>
      </c>
      <c r="J30" s="222">
        <f>ФАиО!L46</f>
        <v>41300</v>
      </c>
      <c r="K30" s="223">
        <f>J30-I30</f>
        <v>-169200</v>
      </c>
    </row>
    <row r="31" spans="1:11" s="21" customFormat="1" ht="23.25" customHeight="1">
      <c r="A31" s="228"/>
      <c r="B31" s="243" t="s">
        <v>21</v>
      </c>
      <c r="C31" s="268">
        <f>C32+C33</f>
        <v>310425.7</v>
      </c>
      <c r="D31" s="268">
        <f>D32+D33</f>
        <v>1411562.7</v>
      </c>
      <c r="E31" s="298">
        <f t="shared" si="0"/>
        <v>1101137</v>
      </c>
      <c r="F31" s="268">
        <f>F32+F33</f>
        <v>0</v>
      </c>
      <c r="G31" s="268">
        <f>G32+G33</f>
        <v>1040435.3</v>
      </c>
      <c r="H31" s="298">
        <f t="shared" si="1"/>
        <v>1040435.3</v>
      </c>
      <c r="I31" s="268">
        <f>I32+I33</f>
        <v>310425.7</v>
      </c>
      <c r="J31" s="268">
        <f>J32+J33</f>
        <v>371127.39999999997</v>
      </c>
      <c r="K31" s="298">
        <f>J31-I31</f>
        <v>60701.69999999995</v>
      </c>
    </row>
    <row r="32" spans="1:11" s="21" customFormat="1" ht="23.25" customHeight="1">
      <c r="A32" s="204"/>
      <c r="B32" s="230" t="s">
        <v>274</v>
      </c>
      <c r="C32" s="211">
        <f>F32+I32</f>
        <v>296916.7</v>
      </c>
      <c r="D32" s="211">
        <f>G32+J32</f>
        <v>793667.2</v>
      </c>
      <c r="E32" s="211">
        <f t="shared" si="0"/>
        <v>496750.49999999994</v>
      </c>
      <c r="F32" s="212"/>
      <c r="G32" s="212">
        <v>454083.9</v>
      </c>
      <c r="H32" s="211">
        <f t="shared" si="1"/>
        <v>454083.9</v>
      </c>
      <c r="I32" s="236">
        <v>296916.7</v>
      </c>
      <c r="J32" s="236">
        <v>339583.3</v>
      </c>
      <c r="K32" s="211">
        <f>J32-I32</f>
        <v>42666.59999999998</v>
      </c>
    </row>
    <row r="33" spans="1:11" s="33" customFormat="1" ht="23.25" customHeight="1">
      <c r="A33" s="207"/>
      <c r="B33" s="234" t="s">
        <v>275</v>
      </c>
      <c r="C33" s="217">
        <f>F33+I33</f>
        <v>13509</v>
      </c>
      <c r="D33" s="217">
        <f>G33+J33</f>
        <v>617895.5</v>
      </c>
      <c r="E33" s="217">
        <f t="shared" si="0"/>
        <v>604386.5</v>
      </c>
      <c r="F33" s="218"/>
      <c r="G33" s="218">
        <v>586351.4</v>
      </c>
      <c r="H33" s="217">
        <f t="shared" si="1"/>
        <v>586351.4</v>
      </c>
      <c r="I33" s="237">
        <v>13509</v>
      </c>
      <c r="J33" s="237">
        <v>31544.1</v>
      </c>
      <c r="K33" s="217">
        <f>J33-I33</f>
        <v>18035.1</v>
      </c>
    </row>
    <row r="34" spans="1:11" s="41" customFormat="1" ht="23.25" customHeight="1">
      <c r="A34" s="227" t="s">
        <v>276</v>
      </c>
      <c r="B34" s="166" t="s">
        <v>305</v>
      </c>
      <c r="C34" s="226">
        <f>C35+C37</f>
        <v>7605908.300000001</v>
      </c>
      <c r="D34" s="226">
        <f>D35+D37</f>
        <v>6639569.5</v>
      </c>
      <c r="E34" s="252">
        <f t="shared" si="0"/>
        <v>-966338.8000000007</v>
      </c>
      <c r="F34" s="226">
        <f>F35+F37</f>
        <v>7605908.300000001</v>
      </c>
      <c r="G34" s="226">
        <f>G35+G37</f>
        <v>6639569.5</v>
      </c>
      <c r="H34" s="252">
        <f t="shared" si="1"/>
        <v>-966338.8000000007</v>
      </c>
      <c r="I34" s="226"/>
      <c r="J34" s="226"/>
      <c r="K34" s="324"/>
    </row>
    <row r="35" spans="1:12" s="41" customFormat="1" ht="23.25" customHeight="1" hidden="1">
      <c r="A35" s="205"/>
      <c r="B35" s="292" t="s">
        <v>454</v>
      </c>
      <c r="C35" s="209">
        <f>-C36</f>
        <v>0</v>
      </c>
      <c r="D35" s="297">
        <f>-D36</f>
        <v>0</v>
      </c>
      <c r="E35" s="267">
        <f>D35-C35</f>
        <v>0</v>
      </c>
      <c r="F35" s="297">
        <f>-F36</f>
        <v>0</v>
      </c>
      <c r="G35" s="297">
        <f>-G36</f>
        <v>0</v>
      </c>
      <c r="H35" s="267">
        <f>G35-F35</f>
        <v>0</v>
      </c>
      <c r="I35" s="209"/>
      <c r="J35" s="297"/>
      <c r="K35" s="267"/>
      <c r="L35" s="266"/>
    </row>
    <row r="36" spans="1:11" s="41" customFormat="1" ht="23.25" customHeight="1" hidden="1">
      <c r="A36" s="204"/>
      <c r="B36" s="317" t="s">
        <v>459</v>
      </c>
      <c r="C36" s="223">
        <f>F36+I36</f>
        <v>0</v>
      </c>
      <c r="D36" s="217">
        <f>G36+J36</f>
        <v>0</v>
      </c>
      <c r="E36" s="217">
        <f>D36-C36</f>
        <v>0</v>
      </c>
      <c r="F36" s="218"/>
      <c r="G36" s="218"/>
      <c r="H36" s="217">
        <f>G36-F36</f>
        <v>0</v>
      </c>
      <c r="I36" s="237"/>
      <c r="J36" s="237"/>
      <c r="K36" s="217"/>
    </row>
    <row r="37" spans="1:12" s="41" customFormat="1" ht="23.25" customHeight="1">
      <c r="A37" s="203"/>
      <c r="B37" s="243" t="s">
        <v>304</v>
      </c>
      <c r="C37" s="220">
        <f>C38-C39</f>
        <v>7605908.300000001</v>
      </c>
      <c r="D37" s="220">
        <f>D38-D39</f>
        <v>6639569.5</v>
      </c>
      <c r="E37" s="298">
        <f t="shared" si="0"/>
        <v>-966338.8000000007</v>
      </c>
      <c r="F37" s="220">
        <f>F38-F39</f>
        <v>7605908.300000001</v>
      </c>
      <c r="G37" s="220">
        <f>G38-G39</f>
        <v>6639569.5</v>
      </c>
      <c r="H37" s="298">
        <f t="shared" si="1"/>
        <v>-966338.8000000007</v>
      </c>
      <c r="I37" s="268"/>
      <c r="J37" s="220"/>
      <c r="K37" s="298"/>
      <c r="L37" s="266"/>
    </row>
    <row r="38" spans="1:11" s="41" customFormat="1" ht="23.25" customHeight="1">
      <c r="A38" s="204"/>
      <c r="B38" s="230" t="s">
        <v>311</v>
      </c>
      <c r="C38" s="211">
        <f>F38+I38</f>
        <v>9405875.3</v>
      </c>
      <c r="D38" s="211">
        <f>G38+J38</f>
        <v>8299216.6</v>
      </c>
      <c r="E38" s="211">
        <f t="shared" si="0"/>
        <v>-1106658.7000000011</v>
      </c>
      <c r="F38" s="212">
        <v>9405875.3</v>
      </c>
      <c r="G38" s="212">
        <v>8299216.6</v>
      </c>
      <c r="H38" s="211">
        <f t="shared" si="1"/>
        <v>-1106658.7000000011</v>
      </c>
      <c r="I38" s="236"/>
      <c r="J38" s="236"/>
      <c r="K38" s="211"/>
    </row>
    <row r="39" spans="1:11" s="21" customFormat="1" ht="23.25" customHeight="1">
      <c r="A39" s="207"/>
      <c r="B39" s="235" t="s">
        <v>273</v>
      </c>
      <c r="C39" s="211">
        <f>F39+I39</f>
        <v>1799967</v>
      </c>
      <c r="D39" s="211">
        <f>G39+J39</f>
        <v>1659647.1</v>
      </c>
      <c r="E39" s="211">
        <f t="shared" si="0"/>
        <v>-140319.8999999999</v>
      </c>
      <c r="F39" s="218">
        <v>1799967</v>
      </c>
      <c r="G39" s="218">
        <v>1659647.1</v>
      </c>
      <c r="H39" s="211">
        <f t="shared" si="1"/>
        <v>-140319.8999999999</v>
      </c>
      <c r="I39" s="237"/>
      <c r="J39" s="237"/>
      <c r="K39" s="211"/>
    </row>
    <row r="40" spans="1:11" s="21" customFormat="1" ht="23.25" customHeight="1">
      <c r="A40" s="289"/>
      <c r="B40" s="239"/>
      <c r="C40" s="272"/>
      <c r="D40" s="224"/>
      <c r="E40" s="224"/>
      <c r="F40" s="273"/>
      <c r="G40" s="225"/>
      <c r="H40" s="224"/>
      <c r="I40" s="238"/>
      <c r="J40" s="238"/>
      <c r="K40" s="224"/>
    </row>
    <row r="41" spans="1:11" ht="23.25" customHeight="1">
      <c r="A41" s="202" t="s">
        <v>277</v>
      </c>
      <c r="B41" s="242" t="s">
        <v>278</v>
      </c>
      <c r="C41" s="271"/>
      <c r="D41" s="268">
        <f>D42+D43</f>
        <v>2296118.5999999996</v>
      </c>
      <c r="E41" s="221">
        <f>D41-C41</f>
        <v>2296118.5999999996</v>
      </c>
      <c r="F41" s="270"/>
      <c r="G41" s="268">
        <f>G42+G43</f>
        <v>1868601.4</v>
      </c>
      <c r="H41" s="221">
        <f>G41-F41</f>
        <v>1868601.4</v>
      </c>
      <c r="I41" s="270"/>
      <c r="J41" s="268">
        <f>J42+J43</f>
        <v>427517.2</v>
      </c>
      <c r="K41" s="221">
        <f>J41-I41</f>
        <v>427517.2</v>
      </c>
    </row>
    <row r="42" spans="1:11" s="21" customFormat="1" ht="23.25" customHeight="1">
      <c r="A42" s="290"/>
      <c r="B42" s="232" t="s">
        <v>279</v>
      </c>
      <c r="C42" s="214"/>
      <c r="D42" s="211">
        <f>G42+J42</f>
        <v>1671704.0999999999</v>
      </c>
      <c r="E42" s="214">
        <f>D42-C42</f>
        <v>1671704.0999999999</v>
      </c>
      <c r="F42" s="216"/>
      <c r="G42" s="219">
        <v>1278375.9</v>
      </c>
      <c r="H42" s="214">
        <f>G42-F42</f>
        <v>1278375.9</v>
      </c>
      <c r="I42" s="236"/>
      <c r="J42" s="236">
        <v>393328.2</v>
      </c>
      <c r="K42" s="214">
        <f>J42-I42</f>
        <v>393328.2</v>
      </c>
    </row>
    <row r="43" spans="1:11" s="21" customFormat="1" ht="23.25" customHeight="1">
      <c r="A43" s="291"/>
      <c r="B43" s="234" t="s">
        <v>280</v>
      </c>
      <c r="C43" s="223"/>
      <c r="D43" s="217">
        <f>G43+J43</f>
        <v>624414.5</v>
      </c>
      <c r="E43" s="223">
        <f>D43-C43</f>
        <v>624414.5</v>
      </c>
      <c r="F43" s="274"/>
      <c r="G43" s="222">
        <v>590225.5</v>
      </c>
      <c r="H43" s="223">
        <f>G43-F43</f>
        <v>590225.5</v>
      </c>
      <c r="I43" s="237"/>
      <c r="J43" s="237">
        <v>34189</v>
      </c>
      <c r="K43" s="223">
        <f>J43-I43</f>
        <v>34189</v>
      </c>
    </row>
    <row r="44" spans="1:8" s="21" customFormat="1" ht="15">
      <c r="A44" s="168"/>
      <c r="B44" s="169"/>
      <c r="C44" s="170"/>
      <c r="D44" s="167"/>
      <c r="E44" s="171"/>
      <c r="F44" s="171"/>
      <c r="G44" s="171"/>
      <c r="H44" s="171"/>
    </row>
    <row r="45" spans="1:8" s="21" customFormat="1" ht="15">
      <c r="A45" s="168"/>
      <c r="B45" s="169"/>
      <c r="C45" s="170"/>
      <c r="D45" s="167"/>
      <c r="E45" s="171"/>
      <c r="F45" s="171"/>
      <c r="G45" s="171"/>
      <c r="H45" s="171"/>
    </row>
    <row r="46" spans="1:8" s="21" customFormat="1" ht="15">
      <c r="A46" s="168"/>
      <c r="B46" s="172"/>
      <c r="C46" s="173"/>
      <c r="D46" s="167"/>
      <c r="E46" s="171"/>
      <c r="F46" s="167"/>
      <c r="G46" s="174"/>
      <c r="H46" s="174"/>
    </row>
    <row r="47" spans="1:8" s="21" customFormat="1" ht="15">
      <c r="A47" s="175"/>
      <c r="B47" s="172"/>
      <c r="C47" s="83"/>
      <c r="D47" s="176"/>
      <c r="E47" s="176"/>
      <c r="F47" s="177"/>
      <c r="G47" s="178"/>
      <c r="H47" s="178"/>
    </row>
    <row r="48" spans="1:8" s="21" customFormat="1" ht="15">
      <c r="A48" s="175"/>
      <c r="B48" s="179"/>
      <c r="C48" s="83"/>
      <c r="D48" s="176"/>
      <c r="E48" s="176"/>
      <c r="F48" s="177"/>
      <c r="G48" s="180"/>
      <c r="H48" s="180"/>
    </row>
    <row r="49" spans="1:8" s="21" customFormat="1" ht="15">
      <c r="A49" s="175"/>
      <c r="B49" s="172"/>
      <c r="C49" s="83"/>
      <c r="D49" s="176"/>
      <c r="E49" s="176"/>
      <c r="F49" s="177"/>
      <c r="G49" s="177"/>
      <c r="H49" s="177"/>
    </row>
    <row r="50" spans="1:8" s="21" customFormat="1" ht="15">
      <c r="A50" s="175"/>
      <c r="B50" s="179"/>
      <c r="C50" s="83"/>
      <c r="D50" s="176"/>
      <c r="E50" s="176"/>
      <c r="F50" s="177"/>
      <c r="G50" s="178"/>
      <c r="H50" s="178"/>
    </row>
    <row r="51" spans="1:8" s="21" customFormat="1" ht="15">
      <c r="A51" s="175"/>
      <c r="B51" s="89"/>
      <c r="C51" s="83"/>
      <c r="D51" s="176"/>
      <c r="E51" s="176"/>
      <c r="F51" s="177"/>
      <c r="G51" s="178"/>
      <c r="H51" s="178"/>
    </row>
    <row r="52" spans="1:8" s="21" customFormat="1" ht="15">
      <c r="A52" s="175"/>
      <c r="B52" s="179"/>
      <c r="C52" s="83"/>
      <c r="D52" s="176"/>
      <c r="E52" s="176"/>
      <c r="F52" s="177"/>
      <c r="G52" s="180"/>
      <c r="H52" s="180"/>
    </row>
    <row r="53" spans="1:8" s="21" customFormat="1" ht="15">
      <c r="A53" s="175"/>
      <c r="B53" s="179"/>
      <c r="C53" s="83"/>
      <c r="D53" s="176"/>
      <c r="E53" s="176"/>
      <c r="F53" s="176"/>
      <c r="G53" s="176"/>
      <c r="H53" s="176"/>
    </row>
    <row r="54" spans="1:8" s="21" customFormat="1" ht="15">
      <c r="A54" s="175"/>
      <c r="B54" s="179"/>
      <c r="C54" s="83"/>
      <c r="D54" s="176"/>
      <c r="E54" s="176"/>
      <c r="F54" s="176"/>
      <c r="G54" s="176"/>
      <c r="H54" s="176"/>
    </row>
    <row r="55" spans="1:8" s="21" customFormat="1" ht="15">
      <c r="A55" s="175"/>
      <c r="B55" s="179"/>
      <c r="C55" s="83"/>
      <c r="D55" s="176"/>
      <c r="E55" s="176"/>
      <c r="F55" s="176"/>
      <c r="G55" s="176"/>
      <c r="H55" s="176"/>
    </row>
    <row r="56" spans="1:8" s="21" customFormat="1" ht="15">
      <c r="A56" s="175"/>
      <c r="B56" s="179"/>
      <c r="C56" s="83"/>
      <c r="D56" s="176"/>
      <c r="E56" s="176"/>
      <c r="F56" s="176"/>
      <c r="G56" s="176"/>
      <c r="H56" s="176"/>
    </row>
    <row r="57" spans="1:8" s="21" customFormat="1" ht="15">
      <c r="A57" s="175"/>
      <c r="B57" s="179"/>
      <c r="C57" s="83"/>
      <c r="D57" s="176"/>
      <c r="E57" s="176"/>
      <c r="F57" s="176"/>
      <c r="G57" s="176"/>
      <c r="H57" s="176"/>
    </row>
    <row r="58" spans="1:8" s="21" customFormat="1" ht="15">
      <c r="A58" s="175"/>
      <c r="B58" s="179"/>
      <c r="C58" s="83"/>
      <c r="D58" s="176"/>
      <c r="E58" s="176"/>
      <c r="F58" s="176"/>
      <c r="G58" s="176"/>
      <c r="H58" s="176"/>
    </row>
    <row r="59" spans="1:8" s="21" customFormat="1" ht="15">
      <c r="A59" s="175"/>
      <c r="B59" s="179"/>
      <c r="C59" s="83"/>
      <c r="D59" s="176"/>
      <c r="E59" s="176"/>
      <c r="F59" s="176"/>
      <c r="G59" s="176"/>
      <c r="H59" s="176"/>
    </row>
    <row r="60" spans="1:8" s="21" customFormat="1" ht="15">
      <c r="A60" s="175"/>
      <c r="B60" s="179"/>
      <c r="C60" s="83"/>
      <c r="D60" s="176"/>
      <c r="E60" s="176"/>
      <c r="F60" s="176"/>
      <c r="G60" s="176"/>
      <c r="H60" s="176"/>
    </row>
    <row r="61" spans="1:8" s="21" customFormat="1" ht="15">
      <c r="A61" s="175"/>
      <c r="B61" s="179"/>
      <c r="C61" s="83"/>
      <c r="D61" s="176"/>
      <c r="E61" s="176"/>
      <c r="F61" s="176"/>
      <c r="G61" s="176"/>
      <c r="H61" s="176"/>
    </row>
    <row r="62" spans="1:8" s="21" customFormat="1" ht="15">
      <c r="A62" s="175"/>
      <c r="B62" s="179"/>
      <c r="C62" s="83"/>
      <c r="D62" s="176"/>
      <c r="E62" s="176"/>
      <c r="F62" s="176"/>
      <c r="G62" s="176"/>
      <c r="H62" s="176"/>
    </row>
    <row r="63" spans="1:8" s="21" customFormat="1" ht="15">
      <c r="A63" s="175"/>
      <c r="B63" s="179"/>
      <c r="C63" s="83"/>
      <c r="D63" s="176"/>
      <c r="E63" s="176"/>
      <c r="F63" s="176"/>
      <c r="G63" s="176"/>
      <c r="H63" s="176"/>
    </row>
    <row r="64" spans="1:8" s="21" customFormat="1" ht="15">
      <c r="A64" s="175"/>
      <c r="B64" s="179"/>
      <c r="C64" s="83"/>
      <c r="D64" s="176"/>
      <c r="E64" s="176"/>
      <c r="F64" s="176"/>
      <c r="G64" s="176"/>
      <c r="H64" s="176"/>
    </row>
    <row r="65" spans="1:8" s="21" customFormat="1" ht="15">
      <c r="A65" s="175"/>
      <c r="B65" s="179"/>
      <c r="C65" s="83"/>
      <c r="D65" s="176"/>
      <c r="E65" s="176"/>
      <c r="F65" s="176"/>
      <c r="G65" s="176"/>
      <c r="H65" s="176"/>
    </row>
    <row r="66" spans="1:8" s="21" customFormat="1" ht="15">
      <c r="A66" s="175"/>
      <c r="B66" s="179"/>
      <c r="C66" s="83"/>
      <c r="D66" s="176"/>
      <c r="E66" s="176"/>
      <c r="F66" s="176"/>
      <c r="G66" s="176"/>
      <c r="H66" s="176"/>
    </row>
    <row r="67" spans="1:8" s="21" customFormat="1" ht="15">
      <c r="A67" s="175"/>
      <c r="B67" s="179"/>
      <c r="C67" s="83"/>
      <c r="D67" s="176"/>
      <c r="E67" s="176"/>
      <c r="F67" s="176"/>
      <c r="G67" s="176"/>
      <c r="H67" s="176"/>
    </row>
    <row r="68" spans="1:8" s="21" customFormat="1" ht="15">
      <c r="A68" s="175"/>
      <c r="B68" s="179"/>
      <c r="C68" s="83"/>
      <c r="D68" s="176"/>
      <c r="E68" s="176"/>
      <c r="F68" s="176"/>
      <c r="G68" s="176"/>
      <c r="H68" s="176"/>
    </row>
    <row r="69" spans="1:8" s="21" customFormat="1" ht="15">
      <c r="A69" s="175"/>
      <c r="B69" s="179"/>
      <c r="C69" s="83"/>
      <c r="D69" s="176"/>
      <c r="E69" s="176"/>
      <c r="F69" s="176"/>
      <c r="G69" s="176"/>
      <c r="H69" s="176"/>
    </row>
    <row r="70" spans="1:8" s="21" customFormat="1" ht="15">
      <c r="A70" s="175"/>
      <c r="B70" s="179"/>
      <c r="C70" s="83"/>
      <c r="D70" s="176"/>
      <c r="E70" s="176"/>
      <c r="F70" s="176"/>
      <c r="G70" s="176"/>
      <c r="H70" s="176"/>
    </row>
    <row r="71" spans="1:8" s="21" customFormat="1" ht="15">
      <c r="A71" s="175"/>
      <c r="B71" s="179"/>
      <c r="C71" s="83"/>
      <c r="D71" s="176"/>
      <c r="E71" s="176"/>
      <c r="F71" s="176"/>
      <c r="G71" s="176"/>
      <c r="H71" s="176"/>
    </row>
    <row r="72" spans="1:8" s="21" customFormat="1" ht="15">
      <c r="A72" s="175"/>
      <c r="B72" s="179"/>
      <c r="C72" s="83"/>
      <c r="D72" s="176"/>
      <c r="E72" s="176"/>
      <c r="F72" s="176"/>
      <c r="G72" s="176"/>
      <c r="H72" s="176"/>
    </row>
  </sheetData>
  <sheetProtection/>
  <mergeCells count="5">
    <mergeCell ref="I2:K2"/>
    <mergeCell ref="A2:A3"/>
    <mergeCell ref="B2:B3"/>
    <mergeCell ref="C2:E2"/>
    <mergeCell ref="F2:H2"/>
  </mergeCells>
  <printOptions/>
  <pageMargins left="0.3937007874015748" right="0.1968503937007874" top="1.1811023622047245" bottom="0.5905511811023623" header="0.5118110236220472" footer="0.5118110236220472"/>
  <pageSetup firstPageNumber="97" useFirstPageNumber="1" horizontalDpi="600" verticalDpi="600" orientation="landscape" paperSize="9" scale="90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297"/>
  <sheetViews>
    <sheetView zoomScalePageLayoutView="0" workbookViewId="0" topLeftCell="A259">
      <selection activeCell="D299" sqref="A1:IV16384"/>
    </sheetView>
  </sheetViews>
  <sheetFormatPr defaultColWidth="9.00390625" defaultRowHeight="12.75"/>
  <cols>
    <col min="1" max="1" width="7.875" style="50" customWidth="1"/>
    <col min="2" max="2" width="50.375" style="56" customWidth="1"/>
    <col min="3" max="4" width="10.125" style="0" customWidth="1"/>
    <col min="5" max="5" width="9.625" style="0" customWidth="1"/>
    <col min="6" max="6" width="7.375" style="0" customWidth="1"/>
  </cols>
  <sheetData>
    <row r="1" ht="12.75" hidden="1"/>
    <row r="2" spans="1:6" ht="15.75">
      <c r="A2" s="328" t="s">
        <v>42</v>
      </c>
      <c r="B2" s="328"/>
      <c r="C2" s="328"/>
      <c r="D2" s="328"/>
      <c r="E2" s="328"/>
      <c r="F2" s="328"/>
    </row>
    <row r="3" spans="1:6" ht="15.75">
      <c r="A3" s="328" t="s">
        <v>463</v>
      </c>
      <c r="B3" s="328"/>
      <c r="C3" s="328"/>
      <c r="D3" s="328"/>
      <c r="E3" s="328"/>
      <c r="F3" s="328"/>
    </row>
    <row r="4" spans="1:2" ht="13.5" thickBot="1">
      <c r="A4" s="338"/>
      <c r="B4" s="338"/>
    </row>
    <row r="5" spans="1:6" ht="12.75">
      <c r="A5" s="331" t="s">
        <v>30</v>
      </c>
      <c r="B5" s="329" t="s">
        <v>31</v>
      </c>
      <c r="C5" s="333" t="s">
        <v>45</v>
      </c>
      <c r="D5" s="336"/>
      <c r="E5" s="336"/>
      <c r="F5" s="337"/>
    </row>
    <row r="6" spans="1:6" ht="13.5" thickBot="1">
      <c r="A6" s="332"/>
      <c r="B6" s="330"/>
      <c r="C6" s="60" t="s">
        <v>15</v>
      </c>
      <c r="D6" s="59" t="s">
        <v>16</v>
      </c>
      <c r="E6" s="59" t="s">
        <v>27</v>
      </c>
      <c r="F6" s="62" t="s">
        <v>17</v>
      </c>
    </row>
    <row r="7" spans="1:6" ht="12.75">
      <c r="A7" s="126" t="s">
        <v>48</v>
      </c>
      <c r="B7" s="127" t="s">
        <v>49</v>
      </c>
      <c r="C7" s="144">
        <f>C10+C176+C197</f>
        <v>51474670.9</v>
      </c>
      <c r="D7" s="144">
        <f>D10+D176+D197</f>
        <v>49823298.1</v>
      </c>
      <c r="E7" s="145">
        <f>D7-C7</f>
        <v>-1651372.799999997</v>
      </c>
      <c r="F7" s="146">
        <f>D7/C7*100</f>
        <v>96.7918730297312</v>
      </c>
    </row>
    <row r="8" spans="1:6" ht="12.75">
      <c r="A8" s="262"/>
      <c r="B8" s="261" t="s">
        <v>306</v>
      </c>
      <c r="C8" s="263">
        <f>C7-C176</f>
        <v>43306157</v>
      </c>
      <c r="D8" s="263">
        <f>D7-D176</f>
        <v>42801236</v>
      </c>
      <c r="E8" s="258">
        <f aca="true" t="shared" si="0" ref="E8:E71">D8-C8</f>
        <v>-504921</v>
      </c>
      <c r="F8" s="244">
        <f aca="true" t="shared" si="1" ref="F8:F71">D8/C8*100</f>
        <v>98.83406648158598</v>
      </c>
    </row>
    <row r="9" spans="1:6" ht="12.75">
      <c r="A9" s="103"/>
      <c r="B9" s="122" t="s">
        <v>50</v>
      </c>
      <c r="C9" s="147">
        <f>C11+C198</f>
        <v>17272376.5</v>
      </c>
      <c r="D9" s="147">
        <f>D11+D198</f>
        <v>17501955.3</v>
      </c>
      <c r="E9" s="145">
        <f t="shared" si="0"/>
        <v>229578.80000000075</v>
      </c>
      <c r="F9" s="146">
        <f t="shared" si="1"/>
        <v>101.32916741364456</v>
      </c>
    </row>
    <row r="10" spans="1:6" ht="12.75">
      <c r="A10" s="96" t="s">
        <v>51</v>
      </c>
      <c r="B10" s="97" t="s">
        <v>52</v>
      </c>
      <c r="C10" s="149">
        <f>C13+C34+C47+C160+C173</f>
        <v>32663676.5</v>
      </c>
      <c r="D10" s="149">
        <f>D13+D34+D47+D160+D173</f>
        <v>33122191.799999997</v>
      </c>
      <c r="E10" s="145">
        <f t="shared" si="0"/>
        <v>458515.299999997</v>
      </c>
      <c r="F10" s="146">
        <f t="shared" si="1"/>
        <v>101.40374675826831</v>
      </c>
    </row>
    <row r="11" spans="1:6" ht="12.75">
      <c r="A11" s="96"/>
      <c r="B11" s="97" t="s">
        <v>53</v>
      </c>
      <c r="C11" s="151">
        <v>17048776.5</v>
      </c>
      <c r="D11" s="150">
        <v>17235983.2</v>
      </c>
      <c r="E11" s="145">
        <f t="shared" si="0"/>
        <v>187206.69999999925</v>
      </c>
      <c r="F11" s="146">
        <f t="shared" si="1"/>
        <v>101.09806530691512</v>
      </c>
    </row>
    <row r="12" spans="1:6" ht="12.75">
      <c r="A12" s="96"/>
      <c r="B12" s="97" t="s">
        <v>185</v>
      </c>
      <c r="C12" s="151">
        <v>15614900</v>
      </c>
      <c r="D12" s="150">
        <v>15886208.6</v>
      </c>
      <c r="E12" s="145">
        <f t="shared" si="0"/>
        <v>271308.5999999996</v>
      </c>
      <c r="F12" s="146">
        <f t="shared" si="1"/>
        <v>101.73749815880986</v>
      </c>
    </row>
    <row r="13" spans="1:6" ht="12.75">
      <c r="A13" s="96" t="s">
        <v>54</v>
      </c>
      <c r="B13" s="97" t="s">
        <v>55</v>
      </c>
      <c r="C13" s="149">
        <f>C14+C23+C31</f>
        <v>10184406.3</v>
      </c>
      <c r="D13" s="149">
        <f>D14+D23+D31</f>
        <v>10385500</v>
      </c>
      <c r="E13" s="145">
        <f t="shared" si="0"/>
        <v>201093.69999999925</v>
      </c>
      <c r="F13" s="146">
        <f t="shared" si="1"/>
        <v>101.97452550572339</v>
      </c>
    </row>
    <row r="14" spans="1:6" ht="12.75">
      <c r="A14" s="104">
        <v>1111</v>
      </c>
      <c r="B14" s="97" t="s">
        <v>55</v>
      </c>
      <c r="C14" s="149">
        <f>C15+C18+C20</f>
        <v>4878997.8</v>
      </c>
      <c r="D14" s="149">
        <f>D15+D18+D20</f>
        <v>5023786.1</v>
      </c>
      <c r="E14" s="145">
        <f t="shared" si="0"/>
        <v>144788.2999999998</v>
      </c>
      <c r="F14" s="146">
        <f t="shared" si="1"/>
        <v>102.96758280973195</v>
      </c>
    </row>
    <row r="15" spans="1:6" ht="21">
      <c r="A15" s="104">
        <v>11111</v>
      </c>
      <c r="B15" s="97" t="s">
        <v>56</v>
      </c>
      <c r="C15" s="149">
        <f>C16+C17</f>
        <v>2412208</v>
      </c>
      <c r="D15" s="149">
        <f>D16+D17</f>
        <v>2474137.6999999997</v>
      </c>
      <c r="E15" s="145">
        <f t="shared" si="0"/>
        <v>61929.69999999972</v>
      </c>
      <c r="F15" s="146">
        <f t="shared" si="1"/>
        <v>102.56734493874491</v>
      </c>
    </row>
    <row r="16" spans="1:6" ht="12.75">
      <c r="A16" s="94">
        <v>11111100</v>
      </c>
      <c r="B16" s="91" t="s">
        <v>407</v>
      </c>
      <c r="C16" s="154">
        <v>2412208</v>
      </c>
      <c r="D16" s="154">
        <v>2469428.3</v>
      </c>
      <c r="E16" s="258">
        <f t="shared" si="0"/>
        <v>57220.299999999814</v>
      </c>
      <c r="F16" s="244">
        <f t="shared" si="1"/>
        <v>102.37211301844616</v>
      </c>
    </row>
    <row r="17" spans="1:6" ht="12.75">
      <c r="A17" s="94">
        <v>11111200</v>
      </c>
      <c r="B17" s="91" t="s">
        <v>408</v>
      </c>
      <c r="C17" s="154"/>
      <c r="D17" s="154">
        <v>4709.4</v>
      </c>
      <c r="E17" s="258">
        <f t="shared" si="0"/>
        <v>4709.4</v>
      </c>
      <c r="F17" s="244"/>
    </row>
    <row r="18" spans="1:6" ht="12.75">
      <c r="A18" s="104">
        <v>11112</v>
      </c>
      <c r="B18" s="97" t="s">
        <v>313</v>
      </c>
      <c r="C18" s="152">
        <f>C19</f>
        <v>526818.9</v>
      </c>
      <c r="D18" s="152">
        <f>D19</f>
        <v>618093.3</v>
      </c>
      <c r="E18" s="145">
        <f t="shared" si="0"/>
        <v>91274.40000000002</v>
      </c>
      <c r="F18" s="146">
        <f t="shared" si="1"/>
        <v>117.32557431026108</v>
      </c>
    </row>
    <row r="19" spans="1:6" ht="12.75">
      <c r="A19" s="94">
        <v>11112100</v>
      </c>
      <c r="B19" s="91" t="s">
        <v>313</v>
      </c>
      <c r="C19" s="154">
        <v>526818.9</v>
      </c>
      <c r="D19" s="154">
        <v>618093.3</v>
      </c>
      <c r="E19" s="258">
        <f t="shared" si="0"/>
        <v>91274.40000000002</v>
      </c>
      <c r="F19" s="244">
        <f t="shared" si="1"/>
        <v>117.32557431026108</v>
      </c>
    </row>
    <row r="20" spans="1:6" ht="12.75">
      <c r="A20" s="104">
        <v>11113</v>
      </c>
      <c r="B20" s="97" t="s">
        <v>57</v>
      </c>
      <c r="C20" s="149">
        <f>C21+C22</f>
        <v>1939970.9</v>
      </c>
      <c r="D20" s="149">
        <f>D21+D22</f>
        <v>1931555.1</v>
      </c>
      <c r="E20" s="145">
        <f t="shared" si="0"/>
        <v>-8415.799999999814</v>
      </c>
      <c r="F20" s="146">
        <f t="shared" si="1"/>
        <v>99.5661893691292</v>
      </c>
    </row>
    <row r="21" spans="1:6" ht="12.75">
      <c r="A21" s="94">
        <v>11113100</v>
      </c>
      <c r="B21" s="91" t="s">
        <v>57</v>
      </c>
      <c r="C21" s="154">
        <v>1851490.9</v>
      </c>
      <c r="D21" s="154">
        <v>1830758.6</v>
      </c>
      <c r="E21" s="258">
        <f t="shared" si="0"/>
        <v>-20732.299999999814</v>
      </c>
      <c r="F21" s="244">
        <f t="shared" si="1"/>
        <v>98.88023754262039</v>
      </c>
    </row>
    <row r="22" spans="1:6" ht="12.75">
      <c r="A22" s="94">
        <v>11113200</v>
      </c>
      <c r="B22" s="91" t="s">
        <v>10</v>
      </c>
      <c r="C22" s="154">
        <v>88480</v>
      </c>
      <c r="D22" s="154">
        <v>100796.5</v>
      </c>
      <c r="E22" s="258">
        <f t="shared" si="0"/>
        <v>12316.5</v>
      </c>
      <c r="F22" s="244">
        <f t="shared" si="1"/>
        <v>113.92009493670886</v>
      </c>
    </row>
    <row r="23" spans="1:6" ht="12.75">
      <c r="A23" s="104">
        <v>1112</v>
      </c>
      <c r="B23" s="97" t="s">
        <v>409</v>
      </c>
      <c r="C23" s="149">
        <f>C24+C26+C29</f>
        <v>1072808.5</v>
      </c>
      <c r="D23" s="149">
        <f>D24+D26+D29</f>
        <v>997704.5</v>
      </c>
      <c r="E23" s="145">
        <f t="shared" si="0"/>
        <v>-75104</v>
      </c>
      <c r="F23" s="146">
        <f t="shared" si="1"/>
        <v>92.99930975565537</v>
      </c>
    </row>
    <row r="24" spans="1:6" ht="12.75" hidden="1">
      <c r="A24" s="105">
        <v>11121</v>
      </c>
      <c r="B24" s="106" t="s">
        <v>314</v>
      </c>
      <c r="C24" s="152"/>
      <c r="D24" s="152"/>
      <c r="E24" s="145"/>
      <c r="F24" s="146"/>
    </row>
    <row r="25" spans="1:6" ht="12.75" hidden="1">
      <c r="A25" s="94">
        <v>11121100</v>
      </c>
      <c r="B25" s="91" t="s">
        <v>39</v>
      </c>
      <c r="C25" s="154"/>
      <c r="D25" s="154"/>
      <c r="E25" s="258"/>
      <c r="F25" s="244"/>
    </row>
    <row r="26" spans="1:6" ht="12.75">
      <c r="A26" s="105">
        <v>11122</v>
      </c>
      <c r="B26" s="106" t="s">
        <v>410</v>
      </c>
      <c r="C26" s="152">
        <f>C27+C28</f>
        <v>261547</v>
      </c>
      <c r="D26" s="152">
        <f>D27+D28</f>
        <v>259333</v>
      </c>
      <c r="E26" s="145">
        <f t="shared" si="0"/>
        <v>-2214</v>
      </c>
      <c r="F26" s="146">
        <f t="shared" si="1"/>
        <v>99.15349822402857</v>
      </c>
    </row>
    <row r="27" spans="1:6" ht="12.75">
      <c r="A27" s="94">
        <v>11122100</v>
      </c>
      <c r="B27" s="91" t="s">
        <v>411</v>
      </c>
      <c r="C27" s="154">
        <v>261547</v>
      </c>
      <c r="D27" s="154">
        <v>259333</v>
      </c>
      <c r="E27" s="258">
        <f t="shared" si="0"/>
        <v>-2214</v>
      </c>
      <c r="F27" s="244">
        <f t="shared" si="1"/>
        <v>99.15349822402857</v>
      </c>
    </row>
    <row r="28" spans="1:6" ht="12.75" hidden="1">
      <c r="A28" s="94">
        <v>11122200</v>
      </c>
      <c r="B28" s="91" t="s">
        <v>412</v>
      </c>
      <c r="C28" s="154"/>
      <c r="D28" s="154"/>
      <c r="E28" s="258"/>
      <c r="F28" s="244"/>
    </row>
    <row r="29" spans="1:6" ht="12.75">
      <c r="A29" s="104">
        <v>11123</v>
      </c>
      <c r="B29" s="97" t="s">
        <v>413</v>
      </c>
      <c r="C29" s="152">
        <f>C30</f>
        <v>811261.5</v>
      </c>
      <c r="D29" s="152">
        <f>D30</f>
        <v>738371.5</v>
      </c>
      <c r="E29" s="145">
        <f t="shared" si="0"/>
        <v>-72890</v>
      </c>
      <c r="F29" s="146">
        <f t="shared" si="1"/>
        <v>91.01522751911683</v>
      </c>
    </row>
    <row r="30" spans="1:6" ht="12.75">
      <c r="A30" s="94">
        <v>11123100</v>
      </c>
      <c r="B30" s="91" t="s">
        <v>413</v>
      </c>
      <c r="C30" s="154">
        <v>811261.5</v>
      </c>
      <c r="D30" s="154">
        <v>738371.5</v>
      </c>
      <c r="E30" s="258">
        <f t="shared" si="0"/>
        <v>-72890</v>
      </c>
      <c r="F30" s="244">
        <f t="shared" si="1"/>
        <v>91.01522751911683</v>
      </c>
    </row>
    <row r="31" spans="1:6" ht="12.75">
      <c r="A31" s="104">
        <v>1113</v>
      </c>
      <c r="B31" s="97" t="s">
        <v>477</v>
      </c>
      <c r="C31" s="152">
        <f>C32</f>
        <v>4232600</v>
      </c>
      <c r="D31" s="152">
        <f>D32</f>
        <v>4364009.4</v>
      </c>
      <c r="E31" s="145">
        <f t="shared" si="0"/>
        <v>131409.40000000037</v>
      </c>
      <c r="F31" s="146">
        <f t="shared" si="1"/>
        <v>103.10469687662432</v>
      </c>
    </row>
    <row r="32" spans="1:6" ht="12.75">
      <c r="A32" s="104">
        <v>11131</v>
      </c>
      <c r="B32" s="97" t="s">
        <v>478</v>
      </c>
      <c r="C32" s="152">
        <f>C33</f>
        <v>4232600</v>
      </c>
      <c r="D32" s="152">
        <f>D33</f>
        <v>4364009.4</v>
      </c>
      <c r="E32" s="145">
        <f t="shared" si="0"/>
        <v>131409.40000000037</v>
      </c>
      <c r="F32" s="146">
        <f t="shared" si="1"/>
        <v>103.10469687662432</v>
      </c>
    </row>
    <row r="33" spans="1:6" ht="12.75">
      <c r="A33" s="94">
        <v>11131100</v>
      </c>
      <c r="B33" s="91" t="s">
        <v>478</v>
      </c>
      <c r="C33" s="154">
        <v>4232600</v>
      </c>
      <c r="D33" s="154">
        <v>4364009.4</v>
      </c>
      <c r="E33" s="258">
        <f>D33-C33</f>
        <v>131409.40000000037</v>
      </c>
      <c r="F33" s="244">
        <f>D33/C33*100</f>
        <v>103.10469687662432</v>
      </c>
    </row>
    <row r="34" spans="1:6" ht="12.75" hidden="1">
      <c r="A34" s="96" t="s">
        <v>58</v>
      </c>
      <c r="B34" s="97" t="s">
        <v>59</v>
      </c>
      <c r="C34" s="149"/>
      <c r="D34" s="149"/>
      <c r="E34" s="145"/>
      <c r="F34" s="146"/>
    </row>
    <row r="35" spans="1:6" ht="12.75" hidden="1">
      <c r="A35" s="96" t="s">
        <v>60</v>
      </c>
      <c r="B35" s="97" t="s">
        <v>414</v>
      </c>
      <c r="C35" s="149"/>
      <c r="D35" s="149"/>
      <c r="E35" s="145"/>
      <c r="F35" s="146"/>
    </row>
    <row r="36" spans="1:6" ht="12.75" hidden="1">
      <c r="A36" s="105">
        <v>11311</v>
      </c>
      <c r="B36" s="106" t="s">
        <v>315</v>
      </c>
      <c r="C36" s="152"/>
      <c r="D36" s="152"/>
      <c r="E36" s="145"/>
      <c r="F36" s="146"/>
    </row>
    <row r="37" spans="1:6" ht="22.5" hidden="1">
      <c r="A37" s="94">
        <v>11311100</v>
      </c>
      <c r="B37" s="91" t="s">
        <v>415</v>
      </c>
      <c r="C37" s="154"/>
      <c r="D37" s="154"/>
      <c r="E37" s="258"/>
      <c r="F37" s="244"/>
    </row>
    <row r="38" spans="1:6" ht="22.5" hidden="1">
      <c r="A38" s="94">
        <v>11311200</v>
      </c>
      <c r="B38" s="91" t="s">
        <v>416</v>
      </c>
      <c r="C38" s="154"/>
      <c r="D38" s="154"/>
      <c r="E38" s="258"/>
      <c r="F38" s="244"/>
    </row>
    <row r="39" spans="1:6" ht="12.75" hidden="1">
      <c r="A39" s="104">
        <v>11312</v>
      </c>
      <c r="B39" s="97" t="s">
        <v>417</v>
      </c>
      <c r="C39" s="149"/>
      <c r="D39" s="149"/>
      <c r="E39" s="145"/>
      <c r="F39" s="146"/>
    </row>
    <row r="40" spans="1:6" ht="12.75" hidden="1">
      <c r="A40" s="299">
        <v>11312100</v>
      </c>
      <c r="B40" s="300" t="s">
        <v>457</v>
      </c>
      <c r="C40" s="154"/>
      <c r="D40" s="154"/>
      <c r="E40" s="258"/>
      <c r="F40" s="244"/>
    </row>
    <row r="41" spans="1:6" ht="12.75" hidden="1">
      <c r="A41" s="94">
        <v>11312120</v>
      </c>
      <c r="B41" s="91" t="s">
        <v>418</v>
      </c>
      <c r="C41" s="154"/>
      <c r="D41" s="154"/>
      <c r="E41" s="258"/>
      <c r="F41" s="244"/>
    </row>
    <row r="42" spans="1:6" ht="12.75" hidden="1">
      <c r="A42" s="104">
        <v>1132</v>
      </c>
      <c r="B42" s="97" t="s">
        <v>13</v>
      </c>
      <c r="C42" s="149"/>
      <c r="D42" s="149"/>
      <c r="E42" s="145"/>
      <c r="F42" s="146"/>
    </row>
    <row r="43" spans="1:6" ht="12.75" hidden="1">
      <c r="A43" s="104">
        <v>11321</v>
      </c>
      <c r="B43" s="97" t="s">
        <v>13</v>
      </c>
      <c r="C43" s="149"/>
      <c r="D43" s="149"/>
      <c r="E43" s="145"/>
      <c r="F43" s="146"/>
    </row>
    <row r="44" spans="1:6" ht="22.5" hidden="1">
      <c r="A44" s="94">
        <v>11321100</v>
      </c>
      <c r="B44" s="91" t="s">
        <v>419</v>
      </c>
      <c r="C44" s="154"/>
      <c r="D44" s="154"/>
      <c r="E44" s="258"/>
      <c r="F44" s="244"/>
    </row>
    <row r="45" spans="1:6" ht="12.75" hidden="1">
      <c r="A45" s="94">
        <v>11321200</v>
      </c>
      <c r="B45" s="91" t="s">
        <v>61</v>
      </c>
      <c r="C45" s="154"/>
      <c r="D45" s="154"/>
      <c r="E45" s="258"/>
      <c r="F45" s="244"/>
    </row>
    <row r="46" spans="1:6" ht="22.5" hidden="1">
      <c r="A46" s="94">
        <v>11321300</v>
      </c>
      <c r="B46" s="91" t="s">
        <v>420</v>
      </c>
      <c r="C46" s="154"/>
      <c r="D46" s="154"/>
      <c r="E46" s="258"/>
      <c r="F46" s="244"/>
    </row>
    <row r="47" spans="1:6" ht="12.75">
      <c r="A47" s="96" t="s">
        <v>62</v>
      </c>
      <c r="B47" s="97" t="s">
        <v>63</v>
      </c>
      <c r="C47" s="149">
        <f>C48+C58+C110</f>
        <v>18090370.2</v>
      </c>
      <c r="D47" s="149">
        <f>D48+D58+D110</f>
        <v>18388996.5</v>
      </c>
      <c r="E47" s="145">
        <f t="shared" si="0"/>
        <v>298626.30000000075</v>
      </c>
      <c r="F47" s="146">
        <f t="shared" si="1"/>
        <v>101.65074731306494</v>
      </c>
    </row>
    <row r="48" spans="1:6" ht="12.75">
      <c r="A48" s="96">
        <v>1141</v>
      </c>
      <c r="B48" s="97" t="s">
        <v>316</v>
      </c>
      <c r="C48" s="149">
        <f>C49+C52+C54+C56</f>
        <v>16133091.7</v>
      </c>
      <c r="D48" s="149">
        <f>D49+D52+D54+D56</f>
        <v>16493974.1</v>
      </c>
      <c r="E48" s="145">
        <f t="shared" si="0"/>
        <v>360882.4000000004</v>
      </c>
      <c r="F48" s="146">
        <f t="shared" si="1"/>
        <v>102.23690788294473</v>
      </c>
    </row>
    <row r="49" spans="1:6" ht="12.75">
      <c r="A49" s="104">
        <v>11411</v>
      </c>
      <c r="B49" s="97" t="s">
        <v>64</v>
      </c>
      <c r="C49" s="140">
        <f>C50+C51</f>
        <v>14086845</v>
      </c>
      <c r="D49" s="140">
        <f>D50+D51</f>
        <v>14602029.3</v>
      </c>
      <c r="E49" s="145">
        <f t="shared" si="0"/>
        <v>515184.30000000075</v>
      </c>
      <c r="F49" s="146">
        <f t="shared" si="1"/>
        <v>103.65720145284484</v>
      </c>
    </row>
    <row r="50" spans="1:6" ht="22.5">
      <c r="A50" s="94">
        <v>11411100</v>
      </c>
      <c r="B50" s="91" t="s">
        <v>65</v>
      </c>
      <c r="C50" s="154">
        <v>4164845</v>
      </c>
      <c r="D50" s="154">
        <v>4232024.4</v>
      </c>
      <c r="E50" s="258">
        <f t="shared" si="0"/>
        <v>67179.40000000037</v>
      </c>
      <c r="F50" s="244">
        <f t="shared" si="1"/>
        <v>101.61301080832541</v>
      </c>
    </row>
    <row r="51" spans="1:6" ht="12.75">
      <c r="A51" s="94">
        <v>11411200</v>
      </c>
      <c r="B51" s="91" t="s">
        <v>66</v>
      </c>
      <c r="C51" s="154">
        <v>9922000</v>
      </c>
      <c r="D51" s="154">
        <v>10370004.9</v>
      </c>
      <c r="E51" s="258">
        <f t="shared" si="0"/>
        <v>448004.9000000004</v>
      </c>
      <c r="F51" s="244">
        <f t="shared" si="1"/>
        <v>104.51526809111067</v>
      </c>
    </row>
    <row r="52" spans="1:6" ht="12.75">
      <c r="A52" s="104">
        <v>11412</v>
      </c>
      <c r="B52" s="97" t="s">
        <v>421</v>
      </c>
      <c r="C52" s="152">
        <f>C53</f>
        <v>2046246.7</v>
      </c>
      <c r="D52" s="152">
        <f>D53</f>
        <v>1849465.1</v>
      </c>
      <c r="E52" s="145">
        <f>D52-C52</f>
        <v>-196781.59999999986</v>
      </c>
      <c r="F52" s="146">
        <f>D52/C52*100</f>
        <v>90.38329053872147</v>
      </c>
    </row>
    <row r="53" spans="1:6" ht="12.75">
      <c r="A53" s="94">
        <v>11412100</v>
      </c>
      <c r="B53" s="91" t="s">
        <v>421</v>
      </c>
      <c r="C53" s="154">
        <v>2046246.7</v>
      </c>
      <c r="D53" s="154">
        <v>1849465.1</v>
      </c>
      <c r="E53" s="258">
        <f>D53-C53</f>
        <v>-196781.59999999986</v>
      </c>
      <c r="F53" s="244">
        <f>D53/C53*100</f>
        <v>90.38329053872147</v>
      </c>
    </row>
    <row r="54" spans="1:6" ht="12.75">
      <c r="A54" s="104">
        <v>11413</v>
      </c>
      <c r="B54" s="97" t="s">
        <v>40</v>
      </c>
      <c r="C54" s="140"/>
      <c r="D54" s="140">
        <f>D55</f>
        <v>48383.5</v>
      </c>
      <c r="E54" s="145">
        <f t="shared" si="0"/>
        <v>48383.5</v>
      </c>
      <c r="F54" s="146"/>
    </row>
    <row r="55" spans="1:6" ht="12.75">
      <c r="A55" s="94">
        <v>11413100</v>
      </c>
      <c r="B55" s="91" t="s">
        <v>40</v>
      </c>
      <c r="C55" s="154"/>
      <c r="D55" s="154">
        <v>48383.5</v>
      </c>
      <c r="E55" s="258">
        <f t="shared" si="0"/>
        <v>48383.5</v>
      </c>
      <c r="F55" s="244"/>
    </row>
    <row r="56" spans="1:6" ht="21">
      <c r="A56" s="104">
        <v>11414</v>
      </c>
      <c r="B56" s="97" t="s">
        <v>67</v>
      </c>
      <c r="C56" s="149"/>
      <c r="D56" s="149">
        <f>D57</f>
        <v>-5903.8</v>
      </c>
      <c r="E56" s="145">
        <f t="shared" si="0"/>
        <v>-5903.8</v>
      </c>
      <c r="F56" s="146"/>
    </row>
    <row r="57" spans="1:6" ht="22.5">
      <c r="A57" s="94">
        <v>11414100</v>
      </c>
      <c r="B57" s="91" t="s">
        <v>67</v>
      </c>
      <c r="C57" s="154"/>
      <c r="D57" s="154">
        <v>-5903.8</v>
      </c>
      <c r="E57" s="258">
        <f t="shared" si="0"/>
        <v>-5903.8</v>
      </c>
      <c r="F57" s="244"/>
    </row>
    <row r="58" spans="1:6" ht="12.75">
      <c r="A58" s="104">
        <v>1142</v>
      </c>
      <c r="B58" s="97" t="s">
        <v>68</v>
      </c>
      <c r="C58" s="149">
        <f>C59+C85</f>
        <v>1795028.5</v>
      </c>
      <c r="D58" s="149">
        <f>D59+D85</f>
        <v>1689335</v>
      </c>
      <c r="E58" s="145">
        <f t="shared" si="0"/>
        <v>-105693.5</v>
      </c>
      <c r="F58" s="146">
        <f t="shared" si="1"/>
        <v>94.11187621812132</v>
      </c>
    </row>
    <row r="59" spans="1:6" ht="21">
      <c r="A59" s="104">
        <v>11421</v>
      </c>
      <c r="B59" s="97" t="s">
        <v>422</v>
      </c>
      <c r="C59" s="152">
        <v>491028.5</v>
      </c>
      <c r="D59" s="152">
        <v>520831.2</v>
      </c>
      <c r="E59" s="145">
        <f t="shared" si="0"/>
        <v>29802.70000000001</v>
      </c>
      <c r="F59" s="146">
        <f t="shared" si="1"/>
        <v>106.06944403430758</v>
      </c>
    </row>
    <row r="60" spans="1:6" ht="12.75" hidden="1">
      <c r="A60" s="104">
        <v>114211</v>
      </c>
      <c r="B60" s="97" t="s">
        <v>317</v>
      </c>
      <c r="C60" s="152"/>
      <c r="D60" s="152"/>
      <c r="E60" s="145">
        <f t="shared" si="0"/>
        <v>0</v>
      </c>
      <c r="F60" s="146" t="e">
        <f t="shared" si="1"/>
        <v>#DIV/0!</v>
      </c>
    </row>
    <row r="61" spans="1:6" ht="12.75" hidden="1">
      <c r="A61" s="94">
        <v>11421110</v>
      </c>
      <c r="B61" s="91" t="s">
        <v>423</v>
      </c>
      <c r="C61" s="154"/>
      <c r="D61" s="154"/>
      <c r="E61" s="258">
        <f t="shared" si="0"/>
        <v>0</v>
      </c>
      <c r="F61" s="244" t="e">
        <f t="shared" si="1"/>
        <v>#DIV/0!</v>
      </c>
    </row>
    <row r="62" spans="1:6" ht="12.75" hidden="1">
      <c r="A62" s="94">
        <v>11421120</v>
      </c>
      <c r="B62" s="91" t="s">
        <v>318</v>
      </c>
      <c r="C62" s="154"/>
      <c r="D62" s="154"/>
      <c r="E62" s="258">
        <f t="shared" si="0"/>
        <v>0</v>
      </c>
      <c r="F62" s="244" t="e">
        <f t="shared" si="1"/>
        <v>#DIV/0!</v>
      </c>
    </row>
    <row r="63" spans="1:6" ht="12.75" hidden="1">
      <c r="A63" s="94">
        <v>11421130</v>
      </c>
      <c r="B63" s="91" t="s">
        <v>319</v>
      </c>
      <c r="C63" s="154"/>
      <c r="D63" s="154"/>
      <c r="E63" s="258">
        <f>D63-C63</f>
        <v>0</v>
      </c>
      <c r="F63" s="244" t="e">
        <f>D63/C63*100</f>
        <v>#DIV/0!</v>
      </c>
    </row>
    <row r="64" spans="1:6" ht="12.75" hidden="1">
      <c r="A64" s="94">
        <v>11421140</v>
      </c>
      <c r="B64" s="91" t="s">
        <v>320</v>
      </c>
      <c r="C64" s="154"/>
      <c r="D64" s="154"/>
      <c r="E64" s="258">
        <f t="shared" si="0"/>
        <v>0</v>
      </c>
      <c r="F64" s="244" t="e">
        <f t="shared" si="1"/>
        <v>#DIV/0!</v>
      </c>
    </row>
    <row r="65" spans="1:6" ht="12.75" hidden="1">
      <c r="A65" s="94">
        <v>11421150</v>
      </c>
      <c r="B65" s="91" t="s">
        <v>321</v>
      </c>
      <c r="C65" s="154"/>
      <c r="D65" s="154"/>
      <c r="E65" s="258">
        <f t="shared" si="0"/>
        <v>0</v>
      </c>
      <c r="F65" s="244" t="e">
        <f t="shared" si="1"/>
        <v>#DIV/0!</v>
      </c>
    </row>
    <row r="66" spans="1:6" ht="12.75" hidden="1">
      <c r="A66" s="94">
        <v>11421160</v>
      </c>
      <c r="B66" s="91" t="s">
        <v>424</v>
      </c>
      <c r="C66" s="154"/>
      <c r="D66" s="154"/>
      <c r="E66" s="258">
        <f t="shared" si="0"/>
        <v>0</v>
      </c>
      <c r="F66" s="244" t="e">
        <f t="shared" si="1"/>
        <v>#DIV/0!</v>
      </c>
    </row>
    <row r="67" spans="1:6" ht="12.75" hidden="1">
      <c r="A67" s="94">
        <v>11421170</v>
      </c>
      <c r="B67" s="91" t="s">
        <v>322</v>
      </c>
      <c r="C67" s="154"/>
      <c r="D67" s="154"/>
      <c r="E67" s="258">
        <f t="shared" si="0"/>
        <v>0</v>
      </c>
      <c r="F67" s="244" t="e">
        <f t="shared" si="1"/>
        <v>#DIV/0!</v>
      </c>
    </row>
    <row r="68" spans="1:6" ht="12.75" hidden="1">
      <c r="A68" s="94">
        <v>11421180</v>
      </c>
      <c r="B68" s="91" t="s">
        <v>323</v>
      </c>
      <c r="C68" s="154"/>
      <c r="D68" s="154"/>
      <c r="E68" s="258">
        <f t="shared" si="0"/>
        <v>0</v>
      </c>
      <c r="F68" s="244" t="e">
        <f t="shared" si="1"/>
        <v>#DIV/0!</v>
      </c>
    </row>
    <row r="69" spans="1:6" ht="12.75" hidden="1">
      <c r="A69" s="94">
        <v>11421190</v>
      </c>
      <c r="B69" s="91" t="s">
        <v>324</v>
      </c>
      <c r="C69" s="154"/>
      <c r="D69" s="154"/>
      <c r="E69" s="258">
        <f t="shared" si="0"/>
        <v>0</v>
      </c>
      <c r="F69" s="244" t="e">
        <f t="shared" si="1"/>
        <v>#DIV/0!</v>
      </c>
    </row>
    <row r="70" spans="1:6" ht="12.75" hidden="1">
      <c r="A70" s="104">
        <v>114212</v>
      </c>
      <c r="B70" s="97" t="s">
        <v>325</v>
      </c>
      <c r="C70" s="152"/>
      <c r="D70" s="152"/>
      <c r="E70" s="145">
        <f t="shared" si="0"/>
        <v>0</v>
      </c>
      <c r="F70" s="146" t="e">
        <f t="shared" si="1"/>
        <v>#DIV/0!</v>
      </c>
    </row>
    <row r="71" spans="1:6" ht="12.75" hidden="1">
      <c r="A71" s="94">
        <v>11421210</v>
      </c>
      <c r="B71" s="91" t="s">
        <v>326</v>
      </c>
      <c r="C71" s="154"/>
      <c r="D71" s="154"/>
      <c r="E71" s="258">
        <f t="shared" si="0"/>
        <v>0</v>
      </c>
      <c r="F71" s="244" t="e">
        <f t="shared" si="1"/>
        <v>#DIV/0!</v>
      </c>
    </row>
    <row r="72" spans="1:6" ht="12.75" hidden="1">
      <c r="A72" s="94">
        <v>11421220</v>
      </c>
      <c r="B72" s="91" t="s">
        <v>327</v>
      </c>
      <c r="C72" s="154"/>
      <c r="D72" s="154"/>
      <c r="E72" s="258">
        <f aca="true" t="shared" si="2" ref="E72:E135">D72-C72</f>
        <v>0</v>
      </c>
      <c r="F72" s="244" t="e">
        <f aca="true" t="shared" si="3" ref="F72:F110">D72/C72*100</f>
        <v>#DIV/0!</v>
      </c>
    </row>
    <row r="73" spans="1:6" ht="12.75" hidden="1">
      <c r="A73" s="94">
        <v>11421230</v>
      </c>
      <c r="B73" s="91" t="s">
        <v>328</v>
      </c>
      <c r="C73" s="154"/>
      <c r="D73" s="154"/>
      <c r="E73" s="258">
        <f t="shared" si="2"/>
        <v>0</v>
      </c>
      <c r="F73" s="244" t="e">
        <f t="shared" si="3"/>
        <v>#DIV/0!</v>
      </c>
    </row>
    <row r="74" spans="1:6" ht="22.5" hidden="1">
      <c r="A74" s="94">
        <v>11421290</v>
      </c>
      <c r="B74" s="91" t="s">
        <v>329</v>
      </c>
      <c r="C74" s="154"/>
      <c r="D74" s="154"/>
      <c r="E74" s="258">
        <f t="shared" si="2"/>
        <v>0</v>
      </c>
      <c r="F74" s="244" t="e">
        <f t="shared" si="3"/>
        <v>#DIV/0!</v>
      </c>
    </row>
    <row r="75" spans="1:6" ht="12.75" hidden="1">
      <c r="A75" s="104">
        <v>114213</v>
      </c>
      <c r="B75" s="97" t="s">
        <v>330</v>
      </c>
      <c r="C75" s="152"/>
      <c r="D75" s="152"/>
      <c r="E75" s="145">
        <f t="shared" si="2"/>
        <v>0</v>
      </c>
      <c r="F75" s="146" t="e">
        <f t="shared" si="3"/>
        <v>#DIV/0!</v>
      </c>
    </row>
    <row r="76" spans="1:6" ht="12.75" hidden="1">
      <c r="A76" s="94">
        <v>11421310</v>
      </c>
      <c r="B76" s="91" t="s">
        <v>331</v>
      </c>
      <c r="C76" s="154"/>
      <c r="D76" s="154"/>
      <c r="E76" s="258">
        <f t="shared" si="2"/>
        <v>0</v>
      </c>
      <c r="F76" s="244" t="e">
        <f t="shared" si="3"/>
        <v>#DIV/0!</v>
      </c>
    </row>
    <row r="77" spans="1:6" ht="12.75" hidden="1">
      <c r="A77" s="94">
        <v>11421320</v>
      </c>
      <c r="B77" s="91" t="s">
        <v>332</v>
      </c>
      <c r="C77" s="154"/>
      <c r="D77" s="154"/>
      <c r="E77" s="258">
        <f t="shared" si="2"/>
        <v>0</v>
      </c>
      <c r="F77" s="244" t="e">
        <f t="shared" si="3"/>
        <v>#DIV/0!</v>
      </c>
    </row>
    <row r="78" spans="1:6" ht="12.75" hidden="1">
      <c r="A78" s="94">
        <v>11421330</v>
      </c>
      <c r="B78" s="91" t="s">
        <v>333</v>
      </c>
      <c r="C78" s="154"/>
      <c r="D78" s="154"/>
      <c r="E78" s="258">
        <f t="shared" si="2"/>
        <v>0</v>
      </c>
      <c r="F78" s="244" t="e">
        <f t="shared" si="3"/>
        <v>#DIV/0!</v>
      </c>
    </row>
    <row r="79" spans="1:6" ht="12.75" hidden="1">
      <c r="A79" s="94">
        <v>11421340</v>
      </c>
      <c r="B79" s="91" t="s">
        <v>334</v>
      </c>
      <c r="C79" s="154"/>
      <c r="D79" s="154"/>
      <c r="E79" s="258">
        <f t="shared" si="2"/>
        <v>0</v>
      </c>
      <c r="F79" s="244" t="e">
        <f t="shared" si="3"/>
        <v>#DIV/0!</v>
      </c>
    </row>
    <row r="80" spans="1:6" ht="12.75" hidden="1">
      <c r="A80" s="94">
        <v>11421350</v>
      </c>
      <c r="B80" s="91" t="s">
        <v>335</v>
      </c>
      <c r="C80" s="154"/>
      <c r="D80" s="154"/>
      <c r="E80" s="258">
        <f t="shared" si="2"/>
        <v>0</v>
      </c>
      <c r="F80" s="244" t="e">
        <f t="shared" si="3"/>
        <v>#DIV/0!</v>
      </c>
    </row>
    <row r="81" spans="1:6" ht="22.5" hidden="1">
      <c r="A81" s="94">
        <v>11421360</v>
      </c>
      <c r="B81" s="91" t="s">
        <v>336</v>
      </c>
      <c r="C81" s="154"/>
      <c r="D81" s="154"/>
      <c r="E81" s="258">
        <f t="shared" si="2"/>
        <v>0</v>
      </c>
      <c r="F81" s="244" t="e">
        <f t="shared" si="3"/>
        <v>#DIV/0!</v>
      </c>
    </row>
    <row r="82" spans="1:6" ht="12.75" hidden="1">
      <c r="A82" s="104">
        <v>114214</v>
      </c>
      <c r="B82" s="97" t="s">
        <v>425</v>
      </c>
      <c r="C82" s="152"/>
      <c r="D82" s="152"/>
      <c r="E82" s="145">
        <f t="shared" si="2"/>
        <v>0</v>
      </c>
      <c r="F82" s="146" t="e">
        <f t="shared" si="3"/>
        <v>#DIV/0!</v>
      </c>
    </row>
    <row r="83" spans="1:6" ht="12.75" hidden="1">
      <c r="A83" s="94">
        <v>11421410</v>
      </c>
      <c r="B83" s="91" t="s">
        <v>337</v>
      </c>
      <c r="C83" s="153"/>
      <c r="D83" s="153"/>
      <c r="E83" s="258">
        <f t="shared" si="2"/>
        <v>0</v>
      </c>
      <c r="F83" s="244" t="e">
        <f t="shared" si="3"/>
        <v>#DIV/0!</v>
      </c>
    </row>
    <row r="84" spans="1:6" ht="12.75" hidden="1">
      <c r="A84" s="94">
        <v>11421420</v>
      </c>
      <c r="B84" s="91" t="s">
        <v>425</v>
      </c>
      <c r="C84" s="154"/>
      <c r="D84" s="154"/>
      <c r="E84" s="258">
        <f t="shared" si="2"/>
        <v>0</v>
      </c>
      <c r="F84" s="244" t="e">
        <f t="shared" si="3"/>
        <v>#DIV/0!</v>
      </c>
    </row>
    <row r="85" spans="1:6" ht="21">
      <c r="A85" s="104">
        <v>11422</v>
      </c>
      <c r="B85" s="97" t="s">
        <v>69</v>
      </c>
      <c r="C85" s="152">
        <v>1304000</v>
      </c>
      <c r="D85" s="152">
        <v>1168503.8</v>
      </c>
      <c r="E85" s="145">
        <f t="shared" si="2"/>
        <v>-135496.19999999995</v>
      </c>
      <c r="F85" s="146">
        <f t="shared" si="3"/>
        <v>89.60918711656443</v>
      </c>
    </row>
    <row r="86" spans="1:6" ht="12.75" hidden="1">
      <c r="A86" s="104">
        <v>114221</v>
      </c>
      <c r="B86" s="97" t="s">
        <v>317</v>
      </c>
      <c r="C86" s="152">
        <f>C87+C88+C89+C90+C91+C92+C93+C94+C95</f>
        <v>0</v>
      </c>
      <c r="D86" s="152">
        <f>D87+D88+D89+D90+D91+D92+D93+D94+D95</f>
        <v>0</v>
      </c>
      <c r="E86" s="145">
        <f t="shared" si="2"/>
        <v>0</v>
      </c>
      <c r="F86" s="146" t="e">
        <f t="shared" si="3"/>
        <v>#DIV/0!</v>
      </c>
    </row>
    <row r="87" spans="1:6" ht="12.75" hidden="1">
      <c r="A87" s="94">
        <v>11422110</v>
      </c>
      <c r="B87" s="91" t="s">
        <v>426</v>
      </c>
      <c r="C87" s="153"/>
      <c r="D87" s="154"/>
      <c r="E87" s="258">
        <f t="shared" si="2"/>
        <v>0</v>
      </c>
      <c r="F87" s="244" t="e">
        <f t="shared" si="3"/>
        <v>#DIV/0!</v>
      </c>
    </row>
    <row r="88" spans="1:6" ht="12.75" hidden="1">
      <c r="A88" s="94">
        <v>11422120</v>
      </c>
      <c r="B88" s="91" t="s">
        <v>318</v>
      </c>
      <c r="C88" s="154"/>
      <c r="D88" s="154"/>
      <c r="E88" s="258">
        <f t="shared" si="2"/>
        <v>0</v>
      </c>
      <c r="F88" s="244" t="e">
        <f t="shared" si="3"/>
        <v>#DIV/0!</v>
      </c>
    </row>
    <row r="89" spans="1:6" ht="12.75" hidden="1">
      <c r="A89" s="94">
        <v>11422130</v>
      </c>
      <c r="B89" s="91" t="s">
        <v>319</v>
      </c>
      <c r="C89" s="154"/>
      <c r="D89" s="154"/>
      <c r="E89" s="258">
        <f t="shared" si="2"/>
        <v>0</v>
      </c>
      <c r="F89" s="244" t="e">
        <f t="shared" si="3"/>
        <v>#DIV/0!</v>
      </c>
    </row>
    <row r="90" spans="1:6" ht="12.75" hidden="1">
      <c r="A90" s="94">
        <v>11422140</v>
      </c>
      <c r="B90" s="91" t="s">
        <v>320</v>
      </c>
      <c r="C90" s="154"/>
      <c r="D90" s="154"/>
      <c r="E90" s="258">
        <f t="shared" si="2"/>
        <v>0</v>
      </c>
      <c r="F90" s="244" t="e">
        <f t="shared" si="3"/>
        <v>#DIV/0!</v>
      </c>
    </row>
    <row r="91" spans="1:6" ht="12.75" hidden="1">
      <c r="A91" s="94">
        <v>11422150</v>
      </c>
      <c r="B91" s="91" t="s">
        <v>321</v>
      </c>
      <c r="C91" s="154"/>
      <c r="D91" s="154"/>
      <c r="E91" s="258">
        <f t="shared" si="2"/>
        <v>0</v>
      </c>
      <c r="F91" s="244" t="e">
        <f t="shared" si="3"/>
        <v>#DIV/0!</v>
      </c>
    </row>
    <row r="92" spans="1:6" ht="12.75" hidden="1">
      <c r="A92" s="94">
        <v>11422160</v>
      </c>
      <c r="B92" s="91" t="s">
        <v>424</v>
      </c>
      <c r="C92" s="154"/>
      <c r="D92" s="154"/>
      <c r="E92" s="258">
        <f t="shared" si="2"/>
        <v>0</v>
      </c>
      <c r="F92" s="244" t="e">
        <f t="shared" si="3"/>
        <v>#DIV/0!</v>
      </c>
    </row>
    <row r="93" spans="1:6" ht="12.75" hidden="1">
      <c r="A93" s="94">
        <v>11422170</v>
      </c>
      <c r="B93" s="91" t="s">
        <v>322</v>
      </c>
      <c r="C93" s="154"/>
      <c r="D93" s="154"/>
      <c r="E93" s="258">
        <f t="shared" si="2"/>
        <v>0</v>
      </c>
      <c r="F93" s="244" t="e">
        <f t="shared" si="3"/>
        <v>#DIV/0!</v>
      </c>
    </row>
    <row r="94" spans="1:6" ht="12.75" hidden="1">
      <c r="A94" s="94">
        <v>11422180</v>
      </c>
      <c r="B94" s="91" t="s">
        <v>323</v>
      </c>
      <c r="C94" s="154"/>
      <c r="D94" s="154"/>
      <c r="E94" s="258">
        <f t="shared" si="2"/>
        <v>0</v>
      </c>
      <c r="F94" s="244" t="e">
        <f t="shared" si="3"/>
        <v>#DIV/0!</v>
      </c>
    </row>
    <row r="95" spans="1:6" ht="12.75" hidden="1">
      <c r="A95" s="94">
        <v>11422190</v>
      </c>
      <c r="B95" s="91" t="s">
        <v>324</v>
      </c>
      <c r="C95" s="154"/>
      <c r="D95" s="154"/>
      <c r="E95" s="258">
        <f t="shared" si="2"/>
        <v>0</v>
      </c>
      <c r="F95" s="244" t="e">
        <f t="shared" si="3"/>
        <v>#DIV/0!</v>
      </c>
    </row>
    <row r="96" spans="1:6" ht="12.75" hidden="1">
      <c r="A96" s="104">
        <v>114222</v>
      </c>
      <c r="B96" s="97" t="s">
        <v>325</v>
      </c>
      <c r="C96" s="152">
        <f>C97+C98+C99+C100</f>
        <v>0</v>
      </c>
      <c r="D96" s="152">
        <f>D97+D98+D99+D100</f>
        <v>0</v>
      </c>
      <c r="E96" s="145">
        <f t="shared" si="2"/>
        <v>0</v>
      </c>
      <c r="F96" s="146" t="e">
        <f t="shared" si="3"/>
        <v>#DIV/0!</v>
      </c>
    </row>
    <row r="97" spans="1:6" ht="12.75" hidden="1">
      <c r="A97" s="94">
        <v>11422210</v>
      </c>
      <c r="B97" s="91" t="s">
        <v>326</v>
      </c>
      <c r="C97" s="154"/>
      <c r="D97" s="154"/>
      <c r="E97" s="258">
        <f t="shared" si="2"/>
        <v>0</v>
      </c>
      <c r="F97" s="244" t="e">
        <f t="shared" si="3"/>
        <v>#DIV/0!</v>
      </c>
    </row>
    <row r="98" spans="1:6" ht="12.75" hidden="1">
      <c r="A98" s="94">
        <v>11422220</v>
      </c>
      <c r="B98" s="91" t="s">
        <v>327</v>
      </c>
      <c r="C98" s="154"/>
      <c r="D98" s="154"/>
      <c r="E98" s="258">
        <f t="shared" si="2"/>
        <v>0</v>
      </c>
      <c r="F98" s="244" t="e">
        <f t="shared" si="3"/>
        <v>#DIV/0!</v>
      </c>
    </row>
    <row r="99" spans="1:6" ht="12.75" hidden="1">
      <c r="A99" s="94">
        <v>11422230</v>
      </c>
      <c r="B99" s="91" t="s">
        <v>328</v>
      </c>
      <c r="C99" s="154"/>
      <c r="D99" s="154"/>
      <c r="E99" s="258">
        <f t="shared" si="2"/>
        <v>0</v>
      </c>
      <c r="F99" s="244" t="e">
        <f t="shared" si="3"/>
        <v>#DIV/0!</v>
      </c>
    </row>
    <row r="100" spans="1:6" ht="22.5" hidden="1">
      <c r="A100" s="94">
        <v>11422290</v>
      </c>
      <c r="B100" s="91" t="s">
        <v>329</v>
      </c>
      <c r="C100" s="154"/>
      <c r="D100" s="154"/>
      <c r="E100" s="258">
        <f t="shared" si="2"/>
        <v>0</v>
      </c>
      <c r="F100" s="244" t="e">
        <f t="shared" si="3"/>
        <v>#DIV/0!</v>
      </c>
    </row>
    <row r="101" spans="1:6" ht="12.75" hidden="1">
      <c r="A101" s="104">
        <v>114223</v>
      </c>
      <c r="B101" s="97" t="s">
        <v>330</v>
      </c>
      <c r="C101" s="152">
        <f>C102+C103+C104+C105+C106+C107</f>
        <v>0</v>
      </c>
      <c r="D101" s="152">
        <f>D102+D103+D104+D105+D106+D107</f>
        <v>0</v>
      </c>
      <c r="E101" s="145">
        <f t="shared" si="2"/>
        <v>0</v>
      </c>
      <c r="F101" s="146" t="e">
        <f t="shared" si="3"/>
        <v>#DIV/0!</v>
      </c>
    </row>
    <row r="102" spans="1:6" ht="12.75" hidden="1">
      <c r="A102" s="94">
        <v>11422310</v>
      </c>
      <c r="B102" s="91" t="s">
        <v>331</v>
      </c>
      <c r="C102" s="154"/>
      <c r="D102" s="154"/>
      <c r="E102" s="258">
        <f t="shared" si="2"/>
        <v>0</v>
      </c>
      <c r="F102" s="244" t="e">
        <f t="shared" si="3"/>
        <v>#DIV/0!</v>
      </c>
    </row>
    <row r="103" spans="1:6" ht="12.75" hidden="1">
      <c r="A103" s="94">
        <v>11422320</v>
      </c>
      <c r="B103" s="91" t="s">
        <v>332</v>
      </c>
      <c r="C103" s="154"/>
      <c r="D103" s="154"/>
      <c r="E103" s="258">
        <f t="shared" si="2"/>
        <v>0</v>
      </c>
      <c r="F103" s="244" t="e">
        <f t="shared" si="3"/>
        <v>#DIV/0!</v>
      </c>
    </row>
    <row r="104" spans="1:6" ht="12.75" hidden="1">
      <c r="A104" s="94">
        <v>11422330</v>
      </c>
      <c r="B104" s="91" t="s">
        <v>333</v>
      </c>
      <c r="C104" s="154"/>
      <c r="D104" s="154"/>
      <c r="E104" s="258">
        <f t="shared" si="2"/>
        <v>0</v>
      </c>
      <c r="F104" s="244" t="e">
        <f t="shared" si="3"/>
        <v>#DIV/0!</v>
      </c>
    </row>
    <row r="105" spans="1:6" ht="12.75" hidden="1">
      <c r="A105" s="94">
        <v>11422340</v>
      </c>
      <c r="B105" s="91" t="s">
        <v>334</v>
      </c>
      <c r="C105" s="154"/>
      <c r="D105" s="154"/>
      <c r="E105" s="258">
        <f t="shared" si="2"/>
        <v>0</v>
      </c>
      <c r="F105" s="244" t="e">
        <f t="shared" si="3"/>
        <v>#DIV/0!</v>
      </c>
    </row>
    <row r="106" spans="1:6" ht="12.75" hidden="1">
      <c r="A106" s="94">
        <v>11422350</v>
      </c>
      <c r="B106" s="91" t="s">
        <v>335</v>
      </c>
      <c r="C106" s="154"/>
      <c r="D106" s="154"/>
      <c r="E106" s="258">
        <f t="shared" si="2"/>
        <v>0</v>
      </c>
      <c r="F106" s="244" t="e">
        <f t="shared" si="3"/>
        <v>#DIV/0!</v>
      </c>
    </row>
    <row r="107" spans="1:6" ht="22.5" hidden="1">
      <c r="A107" s="94">
        <v>11422360</v>
      </c>
      <c r="B107" s="91" t="s">
        <v>336</v>
      </c>
      <c r="C107" s="154"/>
      <c r="D107" s="154"/>
      <c r="E107" s="258">
        <f t="shared" si="2"/>
        <v>0</v>
      </c>
      <c r="F107" s="244" t="e">
        <f t="shared" si="3"/>
        <v>#DIV/0!</v>
      </c>
    </row>
    <row r="108" spans="1:6" ht="12.75" hidden="1">
      <c r="A108" s="104">
        <v>114224</v>
      </c>
      <c r="B108" s="97" t="s">
        <v>425</v>
      </c>
      <c r="C108" s="152">
        <f>C109</f>
        <v>0</v>
      </c>
      <c r="D108" s="152">
        <f>D109</f>
        <v>0</v>
      </c>
      <c r="E108" s="145">
        <f t="shared" si="2"/>
        <v>0</v>
      </c>
      <c r="F108" s="146" t="e">
        <f t="shared" si="3"/>
        <v>#DIV/0!</v>
      </c>
    </row>
    <row r="109" spans="1:6" ht="12.75" hidden="1">
      <c r="A109" s="94">
        <v>11422410</v>
      </c>
      <c r="B109" s="91" t="s">
        <v>425</v>
      </c>
      <c r="C109" s="154"/>
      <c r="D109" s="154"/>
      <c r="E109" s="258">
        <f t="shared" si="2"/>
        <v>0</v>
      </c>
      <c r="F109" s="244" t="e">
        <f t="shared" si="3"/>
        <v>#DIV/0!</v>
      </c>
    </row>
    <row r="110" spans="1:6" ht="12.75">
      <c r="A110" s="104">
        <v>1144</v>
      </c>
      <c r="B110" s="97" t="s">
        <v>427</v>
      </c>
      <c r="C110" s="149">
        <f>C111+C135</f>
        <v>162250</v>
      </c>
      <c r="D110" s="149">
        <f>D111+D135</f>
        <v>205687.4</v>
      </c>
      <c r="E110" s="145">
        <f t="shared" si="2"/>
        <v>43437.399999999994</v>
      </c>
      <c r="F110" s="244">
        <f t="shared" si="3"/>
        <v>126.77189522342064</v>
      </c>
    </row>
    <row r="111" spans="1:6" ht="12.75">
      <c r="A111" s="104">
        <v>11441</v>
      </c>
      <c r="B111" s="97" t="s">
        <v>338</v>
      </c>
      <c r="C111" s="152">
        <v>52250</v>
      </c>
      <c r="D111" s="152">
        <f>D112+D117+D123+D130</f>
        <v>83804.4</v>
      </c>
      <c r="E111" s="145">
        <f t="shared" si="2"/>
        <v>31554.399999999994</v>
      </c>
      <c r="F111" s="146">
        <f>D111/C111*100</f>
        <v>160.39119617224878</v>
      </c>
    </row>
    <row r="112" spans="1:6" ht="12.75">
      <c r="A112" s="104">
        <v>114411</v>
      </c>
      <c r="B112" s="97" t="s">
        <v>339</v>
      </c>
      <c r="C112" s="152"/>
      <c r="D112" s="152">
        <v>3719</v>
      </c>
      <c r="E112" s="145">
        <f t="shared" si="2"/>
        <v>3719</v>
      </c>
      <c r="F112" s="146"/>
    </row>
    <row r="113" spans="1:6" ht="12.75" hidden="1">
      <c r="A113" s="94">
        <v>11441110</v>
      </c>
      <c r="B113" s="91" t="s">
        <v>340</v>
      </c>
      <c r="C113" s="154"/>
      <c r="D113" s="154"/>
      <c r="E113" s="258">
        <f t="shared" si="2"/>
        <v>0</v>
      </c>
      <c r="F113" s="244"/>
    </row>
    <row r="114" spans="1:6" ht="12.75" hidden="1">
      <c r="A114" s="94">
        <v>11441120</v>
      </c>
      <c r="B114" s="91" t="s">
        <v>341</v>
      </c>
      <c r="C114" s="154"/>
      <c r="D114" s="154"/>
      <c r="E114" s="258">
        <f t="shared" si="2"/>
        <v>0</v>
      </c>
      <c r="F114" s="244"/>
    </row>
    <row r="115" spans="1:6" ht="12.75" hidden="1">
      <c r="A115" s="94">
        <v>11441130</v>
      </c>
      <c r="B115" s="91" t="s">
        <v>342</v>
      </c>
      <c r="C115" s="154"/>
      <c r="D115" s="154"/>
      <c r="E115" s="258">
        <f t="shared" si="2"/>
        <v>0</v>
      </c>
      <c r="F115" s="244"/>
    </row>
    <row r="116" spans="1:6" ht="12.75" hidden="1">
      <c r="A116" s="94">
        <v>11441190</v>
      </c>
      <c r="B116" s="91" t="s">
        <v>343</v>
      </c>
      <c r="C116" s="154"/>
      <c r="D116" s="154"/>
      <c r="E116" s="258">
        <f t="shared" si="2"/>
        <v>0</v>
      </c>
      <c r="F116" s="244"/>
    </row>
    <row r="117" spans="1:6" ht="12.75">
      <c r="A117" s="104">
        <v>114412</v>
      </c>
      <c r="B117" s="97" t="s">
        <v>344</v>
      </c>
      <c r="C117" s="152"/>
      <c r="D117" s="152">
        <v>72819.2</v>
      </c>
      <c r="E117" s="145">
        <f t="shared" si="2"/>
        <v>72819.2</v>
      </c>
      <c r="F117" s="146"/>
    </row>
    <row r="118" spans="1:6" ht="12.75" hidden="1">
      <c r="A118" s="94">
        <v>11441210</v>
      </c>
      <c r="B118" s="91" t="s">
        <v>345</v>
      </c>
      <c r="C118" s="154"/>
      <c r="D118" s="154"/>
      <c r="E118" s="258">
        <f t="shared" si="2"/>
        <v>0</v>
      </c>
      <c r="F118" s="244"/>
    </row>
    <row r="119" spans="1:6" ht="12.75" hidden="1">
      <c r="A119" s="94">
        <v>11441220</v>
      </c>
      <c r="B119" s="91" t="s">
        <v>346</v>
      </c>
      <c r="C119" s="154"/>
      <c r="D119" s="154"/>
      <c r="E119" s="258">
        <f t="shared" si="2"/>
        <v>0</v>
      </c>
      <c r="F119" s="244"/>
    </row>
    <row r="120" spans="1:6" ht="12.75" hidden="1">
      <c r="A120" s="94">
        <v>11441230</v>
      </c>
      <c r="B120" s="91" t="s">
        <v>347</v>
      </c>
      <c r="C120" s="154"/>
      <c r="D120" s="154"/>
      <c r="E120" s="258">
        <f t="shared" si="2"/>
        <v>0</v>
      </c>
      <c r="F120" s="244"/>
    </row>
    <row r="121" spans="1:6" ht="12.75" hidden="1">
      <c r="A121" s="94">
        <v>11441240</v>
      </c>
      <c r="B121" s="91" t="s">
        <v>348</v>
      </c>
      <c r="C121" s="154"/>
      <c r="D121" s="154"/>
      <c r="E121" s="258">
        <f t="shared" si="2"/>
        <v>0</v>
      </c>
      <c r="F121" s="244"/>
    </row>
    <row r="122" spans="1:6" ht="12.75" hidden="1">
      <c r="A122" s="94">
        <v>11441290</v>
      </c>
      <c r="B122" s="91" t="s">
        <v>349</v>
      </c>
      <c r="C122" s="154"/>
      <c r="D122" s="154"/>
      <c r="E122" s="258">
        <f t="shared" si="2"/>
        <v>0</v>
      </c>
      <c r="F122" s="244"/>
    </row>
    <row r="123" spans="1:6" ht="12.75">
      <c r="A123" s="104">
        <v>114413</v>
      </c>
      <c r="B123" s="97" t="s">
        <v>350</v>
      </c>
      <c r="C123" s="152"/>
      <c r="D123" s="152">
        <v>3862.7</v>
      </c>
      <c r="E123" s="145">
        <f t="shared" si="2"/>
        <v>3862.7</v>
      </c>
      <c r="F123" s="146"/>
    </row>
    <row r="124" spans="1:6" ht="12.75" hidden="1">
      <c r="A124" s="94">
        <v>11441310</v>
      </c>
      <c r="B124" s="91" t="s">
        <v>351</v>
      </c>
      <c r="C124" s="154"/>
      <c r="D124" s="154"/>
      <c r="E124" s="258">
        <f t="shared" si="2"/>
        <v>0</v>
      </c>
      <c r="F124" s="244"/>
    </row>
    <row r="125" spans="1:6" ht="12.75" hidden="1">
      <c r="A125" s="94">
        <v>11441320</v>
      </c>
      <c r="B125" s="91" t="s">
        <v>428</v>
      </c>
      <c r="C125" s="154"/>
      <c r="D125" s="154"/>
      <c r="E125" s="258">
        <f t="shared" si="2"/>
        <v>0</v>
      </c>
      <c r="F125" s="244"/>
    </row>
    <row r="126" spans="1:6" ht="12.75" hidden="1">
      <c r="A126" s="94">
        <v>11441330</v>
      </c>
      <c r="B126" s="91" t="s">
        <v>429</v>
      </c>
      <c r="C126" s="154"/>
      <c r="D126" s="154"/>
      <c r="E126" s="258">
        <f t="shared" si="2"/>
        <v>0</v>
      </c>
      <c r="F126" s="244"/>
    </row>
    <row r="127" spans="1:6" ht="12.75" hidden="1">
      <c r="A127" s="94">
        <v>11441340</v>
      </c>
      <c r="B127" s="91" t="s">
        <v>352</v>
      </c>
      <c r="C127" s="154"/>
      <c r="D127" s="154"/>
      <c r="E127" s="258">
        <f t="shared" si="2"/>
        <v>0</v>
      </c>
      <c r="F127" s="244"/>
    </row>
    <row r="128" spans="1:6" ht="12.75" hidden="1">
      <c r="A128" s="94">
        <v>11441350</v>
      </c>
      <c r="B128" s="91" t="s">
        <v>353</v>
      </c>
      <c r="C128" s="154"/>
      <c r="D128" s="154"/>
      <c r="E128" s="258">
        <f t="shared" si="2"/>
        <v>0</v>
      </c>
      <c r="F128" s="244"/>
    </row>
    <row r="129" spans="1:6" ht="12.75" hidden="1">
      <c r="A129" s="94">
        <v>11441390</v>
      </c>
      <c r="B129" s="91" t="s">
        <v>354</v>
      </c>
      <c r="C129" s="154"/>
      <c r="D129" s="154"/>
      <c r="E129" s="258">
        <f t="shared" si="2"/>
        <v>0</v>
      </c>
      <c r="F129" s="244"/>
    </row>
    <row r="130" spans="1:6" ht="12.75">
      <c r="A130" s="104">
        <v>114414</v>
      </c>
      <c r="B130" s="97" t="s">
        <v>355</v>
      </c>
      <c r="C130" s="152"/>
      <c r="D130" s="152">
        <v>3403.5</v>
      </c>
      <c r="E130" s="145">
        <f t="shared" si="2"/>
        <v>3403.5</v>
      </c>
      <c r="F130" s="146"/>
    </row>
    <row r="131" spans="1:6" ht="12.75" hidden="1">
      <c r="A131" s="94">
        <v>11441410</v>
      </c>
      <c r="B131" s="91" t="s">
        <v>430</v>
      </c>
      <c r="C131" s="154"/>
      <c r="D131" s="154"/>
      <c r="E131" s="258">
        <f t="shared" si="2"/>
        <v>0</v>
      </c>
      <c r="F131" s="244" t="e">
        <f>D131/C131*100</f>
        <v>#DIV/0!</v>
      </c>
    </row>
    <row r="132" spans="1:6" ht="12.75" hidden="1">
      <c r="A132" s="94">
        <v>11441420</v>
      </c>
      <c r="B132" s="91" t="s">
        <v>431</v>
      </c>
      <c r="C132" s="154"/>
      <c r="D132" s="154"/>
      <c r="E132" s="258">
        <f t="shared" si="2"/>
        <v>0</v>
      </c>
      <c r="F132" s="244" t="e">
        <f>D132/C132*100</f>
        <v>#DIV/0!</v>
      </c>
    </row>
    <row r="133" spans="1:6" ht="12.75" hidden="1">
      <c r="A133" s="94">
        <v>11441430</v>
      </c>
      <c r="B133" s="91" t="s">
        <v>432</v>
      </c>
      <c r="C133" s="154"/>
      <c r="D133" s="154"/>
      <c r="E133" s="258">
        <f t="shared" si="2"/>
        <v>0</v>
      </c>
      <c r="F133" s="244" t="e">
        <f>D133/C133*100</f>
        <v>#DIV/0!</v>
      </c>
    </row>
    <row r="134" spans="1:6" ht="12.75" hidden="1">
      <c r="A134" s="94">
        <v>11441440</v>
      </c>
      <c r="B134" s="91" t="s">
        <v>433</v>
      </c>
      <c r="C134" s="154"/>
      <c r="D134" s="154"/>
      <c r="E134" s="258">
        <f t="shared" si="2"/>
        <v>0</v>
      </c>
      <c r="F134" s="244" t="e">
        <f>D134/C134*100</f>
        <v>#DIV/0!</v>
      </c>
    </row>
    <row r="135" spans="1:6" ht="12.75">
      <c r="A135" s="104">
        <v>11442</v>
      </c>
      <c r="B135" s="97" t="s">
        <v>357</v>
      </c>
      <c r="C135" s="152">
        <v>110000</v>
      </c>
      <c r="D135" s="152">
        <f>D136+D141+D147+D154</f>
        <v>121883</v>
      </c>
      <c r="E135" s="145">
        <f t="shared" si="2"/>
        <v>11883</v>
      </c>
      <c r="F135" s="146">
        <f>D135/C135*100</f>
        <v>110.80272727272727</v>
      </c>
    </row>
    <row r="136" spans="1:6" ht="12.75">
      <c r="A136" s="104">
        <v>114421</v>
      </c>
      <c r="B136" s="97" t="s">
        <v>358</v>
      </c>
      <c r="C136" s="152"/>
      <c r="D136" s="152">
        <v>34199</v>
      </c>
      <c r="E136" s="145">
        <f aca="true" t="shared" si="4" ref="E136:E199">D136-C136</f>
        <v>34199</v>
      </c>
      <c r="F136" s="146"/>
    </row>
    <row r="137" spans="1:6" ht="12.75" hidden="1">
      <c r="A137" s="94">
        <v>11442110</v>
      </c>
      <c r="B137" s="91" t="s">
        <v>340</v>
      </c>
      <c r="C137" s="154"/>
      <c r="D137" s="154"/>
      <c r="E137" s="258">
        <f t="shared" si="4"/>
        <v>0</v>
      </c>
      <c r="F137" s="244"/>
    </row>
    <row r="138" spans="1:6" ht="12.75" hidden="1">
      <c r="A138" s="94">
        <v>11442120</v>
      </c>
      <c r="B138" s="91" t="s">
        <v>341</v>
      </c>
      <c r="C138" s="154"/>
      <c r="D138" s="154"/>
      <c r="E138" s="258">
        <f t="shared" si="4"/>
        <v>0</v>
      </c>
      <c r="F138" s="244"/>
    </row>
    <row r="139" spans="1:6" ht="12.75" hidden="1">
      <c r="A139" s="94">
        <v>11442130</v>
      </c>
      <c r="B139" s="91" t="s">
        <v>342</v>
      </c>
      <c r="C139" s="154"/>
      <c r="D139" s="154"/>
      <c r="E139" s="258">
        <f t="shared" si="4"/>
        <v>0</v>
      </c>
      <c r="F139" s="244"/>
    </row>
    <row r="140" spans="1:6" ht="12.75" hidden="1">
      <c r="A140" s="94">
        <v>11442190</v>
      </c>
      <c r="B140" s="91" t="s">
        <v>343</v>
      </c>
      <c r="C140" s="154"/>
      <c r="D140" s="154"/>
      <c r="E140" s="258">
        <f t="shared" si="4"/>
        <v>0</v>
      </c>
      <c r="F140" s="244"/>
    </row>
    <row r="141" spans="1:6" ht="12.75">
      <c r="A141" s="104">
        <v>114422</v>
      </c>
      <c r="B141" s="97" t="s">
        <v>344</v>
      </c>
      <c r="C141" s="152"/>
      <c r="D141" s="152">
        <v>16835</v>
      </c>
      <c r="E141" s="145">
        <f t="shared" si="4"/>
        <v>16835</v>
      </c>
      <c r="F141" s="146"/>
    </row>
    <row r="142" spans="1:6" ht="12.75" hidden="1">
      <c r="A142" s="94">
        <v>11442210</v>
      </c>
      <c r="B142" s="91" t="s">
        <v>345</v>
      </c>
      <c r="C142" s="154"/>
      <c r="D142" s="154"/>
      <c r="E142" s="258">
        <f t="shared" si="4"/>
        <v>0</v>
      </c>
      <c r="F142" s="244"/>
    </row>
    <row r="143" spans="1:6" ht="12.75" hidden="1">
      <c r="A143" s="94">
        <v>11442220</v>
      </c>
      <c r="B143" s="91" t="s">
        <v>346</v>
      </c>
      <c r="C143" s="154"/>
      <c r="D143" s="154"/>
      <c r="E143" s="258">
        <f t="shared" si="4"/>
        <v>0</v>
      </c>
      <c r="F143" s="244"/>
    </row>
    <row r="144" spans="1:6" ht="12.75" hidden="1">
      <c r="A144" s="94">
        <v>11442230</v>
      </c>
      <c r="B144" s="91" t="s">
        <v>347</v>
      </c>
      <c r="C144" s="154"/>
      <c r="D144" s="154"/>
      <c r="E144" s="258">
        <f t="shared" si="4"/>
        <v>0</v>
      </c>
      <c r="F144" s="244"/>
    </row>
    <row r="145" spans="1:6" ht="12.75" hidden="1">
      <c r="A145" s="94">
        <v>11442240</v>
      </c>
      <c r="B145" s="91" t="s">
        <v>348</v>
      </c>
      <c r="C145" s="154"/>
      <c r="D145" s="154"/>
      <c r="E145" s="258">
        <f t="shared" si="4"/>
        <v>0</v>
      </c>
      <c r="F145" s="244"/>
    </row>
    <row r="146" spans="1:6" ht="12.75" hidden="1">
      <c r="A146" s="94">
        <v>11442290</v>
      </c>
      <c r="B146" s="91" t="s">
        <v>349</v>
      </c>
      <c r="C146" s="154"/>
      <c r="D146" s="154"/>
      <c r="E146" s="258">
        <f t="shared" si="4"/>
        <v>0</v>
      </c>
      <c r="F146" s="244"/>
    </row>
    <row r="147" spans="1:6" ht="12.75">
      <c r="A147" s="104">
        <v>114423</v>
      </c>
      <c r="B147" s="97" t="s">
        <v>350</v>
      </c>
      <c r="C147" s="152"/>
      <c r="D147" s="152">
        <v>23431.3</v>
      </c>
      <c r="E147" s="145">
        <f t="shared" si="4"/>
        <v>23431.3</v>
      </c>
      <c r="F147" s="146"/>
    </row>
    <row r="148" spans="1:6" ht="12.75" hidden="1">
      <c r="A148" s="94">
        <v>11442310</v>
      </c>
      <c r="B148" s="91" t="s">
        <v>351</v>
      </c>
      <c r="C148" s="154"/>
      <c r="D148" s="154"/>
      <c r="E148" s="258">
        <f t="shared" si="4"/>
        <v>0</v>
      </c>
      <c r="F148" s="244"/>
    </row>
    <row r="149" spans="1:6" ht="12.75" hidden="1">
      <c r="A149" s="94">
        <v>11442320</v>
      </c>
      <c r="B149" s="91" t="s">
        <v>434</v>
      </c>
      <c r="C149" s="154"/>
      <c r="D149" s="154"/>
      <c r="E149" s="258">
        <f t="shared" si="4"/>
        <v>0</v>
      </c>
      <c r="F149" s="244"/>
    </row>
    <row r="150" spans="1:6" ht="12.75" hidden="1">
      <c r="A150" s="94">
        <v>11442330</v>
      </c>
      <c r="B150" s="91" t="s">
        <v>429</v>
      </c>
      <c r="C150" s="154"/>
      <c r="D150" s="154"/>
      <c r="E150" s="258">
        <f t="shared" si="4"/>
        <v>0</v>
      </c>
      <c r="F150" s="244"/>
    </row>
    <row r="151" spans="1:6" ht="12.75" hidden="1">
      <c r="A151" s="94">
        <v>11442340</v>
      </c>
      <c r="B151" s="91" t="s">
        <v>352</v>
      </c>
      <c r="C151" s="154"/>
      <c r="D151" s="154"/>
      <c r="E151" s="258">
        <f t="shared" si="4"/>
        <v>0</v>
      </c>
      <c r="F151" s="244"/>
    </row>
    <row r="152" spans="1:6" ht="12.75" hidden="1">
      <c r="A152" s="94">
        <v>11442350</v>
      </c>
      <c r="B152" s="91" t="s">
        <v>353</v>
      </c>
      <c r="C152" s="154"/>
      <c r="D152" s="154"/>
      <c r="E152" s="258">
        <f t="shared" si="4"/>
        <v>0</v>
      </c>
      <c r="F152" s="244"/>
    </row>
    <row r="153" spans="1:6" ht="12.75" hidden="1">
      <c r="A153" s="94">
        <v>11442390</v>
      </c>
      <c r="B153" s="91" t="s">
        <v>354</v>
      </c>
      <c r="C153" s="154"/>
      <c r="D153" s="154"/>
      <c r="E153" s="258">
        <f t="shared" si="4"/>
        <v>0</v>
      </c>
      <c r="F153" s="244"/>
    </row>
    <row r="154" spans="1:6" ht="12.75">
      <c r="A154" s="104">
        <v>114424</v>
      </c>
      <c r="B154" s="97" t="s">
        <v>355</v>
      </c>
      <c r="C154" s="152"/>
      <c r="D154" s="152">
        <v>47417.7</v>
      </c>
      <c r="E154" s="145">
        <f t="shared" si="4"/>
        <v>47417.7</v>
      </c>
      <c r="F154" s="146"/>
    </row>
    <row r="155" spans="1:6" ht="12.75" hidden="1">
      <c r="A155" s="94">
        <v>11442410</v>
      </c>
      <c r="B155" s="91" t="s">
        <v>430</v>
      </c>
      <c r="C155" s="154"/>
      <c r="D155" s="154"/>
      <c r="E155" s="258">
        <f t="shared" si="4"/>
        <v>0</v>
      </c>
      <c r="F155" s="244" t="e">
        <f>D155/C155*100</f>
        <v>#DIV/0!</v>
      </c>
    </row>
    <row r="156" spans="1:6" ht="12.75" hidden="1">
      <c r="A156" s="94">
        <v>11442420</v>
      </c>
      <c r="B156" s="91" t="s">
        <v>431</v>
      </c>
      <c r="C156" s="154"/>
      <c r="D156" s="154"/>
      <c r="E156" s="258">
        <f t="shared" si="4"/>
        <v>0</v>
      </c>
      <c r="F156" s="244" t="e">
        <f>D156/C156*100</f>
        <v>#DIV/0!</v>
      </c>
    </row>
    <row r="157" spans="1:6" ht="12.75" hidden="1">
      <c r="A157" s="94">
        <v>11442430</v>
      </c>
      <c r="B157" s="91" t="s">
        <v>432</v>
      </c>
      <c r="C157" s="154"/>
      <c r="D157" s="154"/>
      <c r="E157" s="258">
        <f t="shared" si="4"/>
        <v>0</v>
      </c>
      <c r="F157" s="244" t="e">
        <f>D157/C157*100</f>
        <v>#DIV/0!</v>
      </c>
    </row>
    <row r="158" spans="1:6" ht="12.75" hidden="1">
      <c r="A158" s="94">
        <v>11442440</v>
      </c>
      <c r="B158" s="91" t="s">
        <v>433</v>
      </c>
      <c r="C158" s="154"/>
      <c r="D158" s="154"/>
      <c r="E158" s="258">
        <f t="shared" si="4"/>
        <v>0</v>
      </c>
      <c r="F158" s="244" t="e">
        <f>D158/C158*100</f>
        <v>#DIV/0!</v>
      </c>
    </row>
    <row r="159" spans="1:6" ht="12.75" hidden="1">
      <c r="A159" s="94">
        <v>11442490</v>
      </c>
      <c r="B159" s="91" t="s">
        <v>356</v>
      </c>
      <c r="C159" s="154"/>
      <c r="D159" s="154"/>
      <c r="E159" s="258">
        <f t="shared" si="4"/>
        <v>0</v>
      </c>
      <c r="F159" s="244" t="e">
        <f>D159/C159*100</f>
        <v>#DIV/0!</v>
      </c>
    </row>
    <row r="160" spans="1:6" ht="12.75">
      <c r="A160" s="104">
        <v>115</v>
      </c>
      <c r="B160" s="97" t="s">
        <v>70</v>
      </c>
      <c r="C160" s="149">
        <f>C161</f>
        <v>4388900</v>
      </c>
      <c r="D160" s="149">
        <f>D161</f>
        <v>4347699.8999999985</v>
      </c>
      <c r="E160" s="145">
        <f t="shared" si="4"/>
        <v>-41200.10000000149</v>
      </c>
      <c r="F160" s="146">
        <f aca="true" t="shared" si="5" ref="F160:F185">D160/C160*100</f>
        <v>99.06126592084573</v>
      </c>
    </row>
    <row r="161" spans="1:6" ht="12.75">
      <c r="A161" s="104">
        <v>1151</v>
      </c>
      <c r="B161" s="97" t="s">
        <v>71</v>
      </c>
      <c r="C161" s="149">
        <f>C162+C166+C168+C171</f>
        <v>4388900</v>
      </c>
      <c r="D161" s="149">
        <f>D162+D166+D168+D171</f>
        <v>4347699.8999999985</v>
      </c>
      <c r="E161" s="145">
        <f t="shared" si="4"/>
        <v>-41200.10000000149</v>
      </c>
      <c r="F161" s="146">
        <f t="shared" si="5"/>
        <v>99.06126592084573</v>
      </c>
    </row>
    <row r="162" spans="1:6" ht="12.75">
      <c r="A162" s="104">
        <v>11511</v>
      </c>
      <c r="B162" s="97" t="s">
        <v>72</v>
      </c>
      <c r="C162" s="149">
        <f>C163+C164+C165</f>
        <v>4374900</v>
      </c>
      <c r="D162" s="149">
        <f>D163+D164+D165</f>
        <v>4315600.199999999</v>
      </c>
      <c r="E162" s="145">
        <f t="shared" si="4"/>
        <v>-59299.800000000745</v>
      </c>
      <c r="F162" s="146">
        <f t="shared" si="5"/>
        <v>98.64454501817183</v>
      </c>
    </row>
    <row r="163" spans="1:6" ht="12.75">
      <c r="A163" s="94">
        <v>11511100</v>
      </c>
      <c r="B163" s="91" t="s">
        <v>73</v>
      </c>
      <c r="C163" s="154">
        <v>1330000</v>
      </c>
      <c r="D163" s="154">
        <v>1456642.9</v>
      </c>
      <c r="E163" s="258">
        <f t="shared" si="4"/>
        <v>126642.8999999999</v>
      </c>
      <c r="F163" s="244">
        <f t="shared" si="5"/>
        <v>109.52202255639097</v>
      </c>
    </row>
    <row r="164" spans="1:6" ht="22.5">
      <c r="A164" s="94">
        <v>11511200</v>
      </c>
      <c r="B164" s="91" t="s">
        <v>74</v>
      </c>
      <c r="C164" s="154">
        <v>3044900</v>
      </c>
      <c r="D164" s="154">
        <v>2858957.3</v>
      </c>
      <c r="E164" s="258">
        <f t="shared" si="4"/>
        <v>-185942.7000000002</v>
      </c>
      <c r="F164" s="244">
        <f t="shared" si="5"/>
        <v>93.89330684094716</v>
      </c>
    </row>
    <row r="165" spans="1:6" ht="12.75" hidden="1">
      <c r="A165" s="94">
        <v>11511300</v>
      </c>
      <c r="B165" s="91" t="s">
        <v>75</v>
      </c>
      <c r="C165" s="154"/>
      <c r="D165" s="154"/>
      <c r="E165" s="258">
        <f t="shared" si="4"/>
        <v>0</v>
      </c>
      <c r="F165" s="244" t="e">
        <f t="shared" si="5"/>
        <v>#DIV/0!</v>
      </c>
    </row>
    <row r="166" spans="1:6" ht="12.75">
      <c r="A166" s="104">
        <v>11512</v>
      </c>
      <c r="B166" s="97" t="s">
        <v>76</v>
      </c>
      <c r="C166" s="149">
        <f>C167</f>
        <v>0</v>
      </c>
      <c r="D166" s="149">
        <f>D167</f>
        <v>5914.5</v>
      </c>
      <c r="E166" s="145">
        <f t="shared" si="4"/>
        <v>5914.5</v>
      </c>
      <c r="F166" s="146"/>
    </row>
    <row r="167" spans="1:6" ht="12.75">
      <c r="A167" s="94">
        <v>11512100</v>
      </c>
      <c r="B167" s="91" t="s">
        <v>77</v>
      </c>
      <c r="C167" s="154"/>
      <c r="D167" s="154">
        <v>5914.5</v>
      </c>
      <c r="E167" s="258">
        <f t="shared" si="4"/>
        <v>5914.5</v>
      </c>
      <c r="F167" s="244"/>
    </row>
    <row r="168" spans="1:6" ht="12.75">
      <c r="A168" s="104">
        <v>11513</v>
      </c>
      <c r="B168" s="97" t="s">
        <v>78</v>
      </c>
      <c r="C168" s="140">
        <f>C169+C170</f>
        <v>14000</v>
      </c>
      <c r="D168" s="140">
        <f>D169+D170</f>
        <v>7354.1</v>
      </c>
      <c r="E168" s="145">
        <f t="shared" si="4"/>
        <v>-6645.9</v>
      </c>
      <c r="F168" s="146">
        <f t="shared" si="5"/>
        <v>52.52928571428571</v>
      </c>
    </row>
    <row r="169" spans="1:6" ht="12.75">
      <c r="A169" s="94">
        <v>11513100</v>
      </c>
      <c r="B169" s="91" t="s">
        <v>38</v>
      </c>
      <c r="C169" s="154">
        <v>14000</v>
      </c>
      <c r="D169" s="154">
        <v>7354.1</v>
      </c>
      <c r="E169" s="258">
        <f t="shared" si="4"/>
        <v>-6645.9</v>
      </c>
      <c r="F169" s="244">
        <f t="shared" si="5"/>
        <v>52.52928571428571</v>
      </c>
    </row>
    <row r="170" spans="1:6" ht="12.75" hidden="1">
      <c r="A170" s="94">
        <v>11513200</v>
      </c>
      <c r="B170" s="91" t="s">
        <v>79</v>
      </c>
      <c r="C170" s="154"/>
      <c r="D170" s="154"/>
      <c r="E170" s="258">
        <f t="shared" si="4"/>
        <v>0</v>
      </c>
      <c r="F170" s="244" t="e">
        <f t="shared" si="5"/>
        <v>#DIV/0!</v>
      </c>
    </row>
    <row r="171" spans="1:6" ht="12.75">
      <c r="A171" s="104">
        <v>11514</v>
      </c>
      <c r="B171" s="97" t="s">
        <v>80</v>
      </c>
      <c r="C171" s="149"/>
      <c r="D171" s="149">
        <f>D172</f>
        <v>18831.1</v>
      </c>
      <c r="E171" s="145">
        <f t="shared" si="4"/>
        <v>18831.1</v>
      </c>
      <c r="F171" s="146"/>
    </row>
    <row r="172" spans="1:6" ht="12.75">
      <c r="A172" s="94">
        <v>11514100</v>
      </c>
      <c r="B172" s="91" t="s">
        <v>80</v>
      </c>
      <c r="C172" s="154"/>
      <c r="D172" s="154">
        <v>18831.1</v>
      </c>
      <c r="E172" s="258">
        <f t="shared" si="4"/>
        <v>18831.1</v>
      </c>
      <c r="F172" s="244"/>
    </row>
    <row r="173" spans="1:6" ht="12.75">
      <c r="A173" s="104">
        <v>116</v>
      </c>
      <c r="B173" s="97" t="s">
        <v>435</v>
      </c>
      <c r="C173" s="149"/>
      <c r="D173" s="149">
        <f>D174</f>
        <v>-4.6</v>
      </c>
      <c r="E173" s="145">
        <f>D173-C173</f>
        <v>-4.6</v>
      </c>
      <c r="F173" s="146"/>
    </row>
    <row r="174" spans="1:6" ht="12.75">
      <c r="A174" s="104">
        <v>1161</v>
      </c>
      <c r="B174" s="97" t="s">
        <v>435</v>
      </c>
      <c r="C174" s="149"/>
      <c r="D174" s="149">
        <f>D175</f>
        <v>-4.6</v>
      </c>
      <c r="E174" s="145">
        <f>D174-C174</f>
        <v>-4.6</v>
      </c>
      <c r="F174" s="146"/>
    </row>
    <row r="175" spans="1:6" ht="12.75">
      <c r="A175" s="104">
        <v>11611</v>
      </c>
      <c r="B175" s="97" t="s">
        <v>435</v>
      </c>
      <c r="C175" s="149"/>
      <c r="D175" s="149">
        <v>-4.6</v>
      </c>
      <c r="E175" s="145">
        <f>D175-C175</f>
        <v>-4.6</v>
      </c>
      <c r="F175" s="146"/>
    </row>
    <row r="176" spans="1:6" ht="12.75">
      <c r="A176" s="104">
        <v>13</v>
      </c>
      <c r="B176" s="97" t="s">
        <v>81</v>
      </c>
      <c r="C176" s="152">
        <f>C177+C186</f>
        <v>8168513.9</v>
      </c>
      <c r="D176" s="152">
        <f>D177+D186</f>
        <v>7022062.1</v>
      </c>
      <c r="E176" s="145">
        <f t="shared" si="4"/>
        <v>-1146451.8000000007</v>
      </c>
      <c r="F176" s="146">
        <f t="shared" si="5"/>
        <v>85.96498929872666</v>
      </c>
    </row>
    <row r="177" spans="1:6" ht="12.75">
      <c r="A177" s="104">
        <v>131</v>
      </c>
      <c r="B177" s="97" t="s">
        <v>82</v>
      </c>
      <c r="C177" s="149">
        <f>C178+C182</f>
        <v>8168513.9</v>
      </c>
      <c r="D177" s="149">
        <f>D178+D182</f>
        <v>7022062.1</v>
      </c>
      <c r="E177" s="145">
        <f t="shared" si="4"/>
        <v>-1146451.8000000007</v>
      </c>
      <c r="F177" s="146">
        <f t="shared" si="5"/>
        <v>85.96498929872666</v>
      </c>
    </row>
    <row r="178" spans="1:6" ht="12.75">
      <c r="A178" s="104">
        <v>1311</v>
      </c>
      <c r="B178" s="97" t="s">
        <v>83</v>
      </c>
      <c r="C178" s="149">
        <f>C179</f>
        <v>5641953.8</v>
      </c>
      <c r="D178" s="149">
        <f>D179</f>
        <v>3092345.3</v>
      </c>
      <c r="E178" s="145">
        <f t="shared" si="4"/>
        <v>-2549608.5</v>
      </c>
      <c r="F178" s="146">
        <f t="shared" si="5"/>
        <v>54.80983024001366</v>
      </c>
    </row>
    <row r="179" spans="1:6" ht="12.75">
      <c r="A179" s="104">
        <v>13111</v>
      </c>
      <c r="B179" s="97" t="s">
        <v>83</v>
      </c>
      <c r="C179" s="149">
        <f>C180+C181</f>
        <v>5641953.8</v>
      </c>
      <c r="D179" s="149">
        <f>D180+D181</f>
        <v>3092345.3</v>
      </c>
      <c r="E179" s="145">
        <f t="shared" si="4"/>
        <v>-2549608.5</v>
      </c>
      <c r="F179" s="146">
        <f t="shared" si="5"/>
        <v>54.80983024001366</v>
      </c>
    </row>
    <row r="180" spans="1:6" ht="12.75">
      <c r="A180" s="94">
        <v>13111100</v>
      </c>
      <c r="B180" s="91" t="s">
        <v>84</v>
      </c>
      <c r="C180" s="153">
        <v>5641953.8</v>
      </c>
      <c r="D180" s="153">
        <f>2790608.8+301736.5</f>
        <v>3092345.3</v>
      </c>
      <c r="E180" s="258">
        <f t="shared" si="4"/>
        <v>-2549608.5</v>
      </c>
      <c r="F180" s="244">
        <f t="shared" si="5"/>
        <v>54.80983024001366</v>
      </c>
    </row>
    <row r="181" spans="1:6" ht="12.75" hidden="1">
      <c r="A181" s="94">
        <v>13111200</v>
      </c>
      <c r="B181" s="91" t="s">
        <v>85</v>
      </c>
      <c r="C181" s="154"/>
      <c r="D181" s="154"/>
      <c r="E181" s="258">
        <f t="shared" si="4"/>
        <v>0</v>
      </c>
      <c r="F181" s="244" t="e">
        <f t="shared" si="5"/>
        <v>#DIV/0!</v>
      </c>
    </row>
    <row r="182" spans="1:6" ht="12.75">
      <c r="A182" s="104">
        <v>1312</v>
      </c>
      <c r="B182" s="97" t="s">
        <v>86</v>
      </c>
      <c r="C182" s="149">
        <f>C183</f>
        <v>2526560.1</v>
      </c>
      <c r="D182" s="149">
        <f>D183</f>
        <v>3929716.8</v>
      </c>
      <c r="E182" s="145">
        <f t="shared" si="4"/>
        <v>1403156.6999999997</v>
      </c>
      <c r="F182" s="146">
        <f t="shared" si="5"/>
        <v>155.5362486726518</v>
      </c>
    </row>
    <row r="183" spans="1:6" ht="12.75">
      <c r="A183" s="104">
        <v>13121</v>
      </c>
      <c r="B183" s="97" t="s">
        <v>86</v>
      </c>
      <c r="C183" s="149">
        <f>C184+C185</f>
        <v>2526560.1</v>
      </c>
      <c r="D183" s="149">
        <f>D184+D185</f>
        <v>3929716.8</v>
      </c>
      <c r="E183" s="145">
        <f t="shared" si="4"/>
        <v>1403156.6999999997</v>
      </c>
      <c r="F183" s="146">
        <f t="shared" si="5"/>
        <v>155.5362486726518</v>
      </c>
    </row>
    <row r="184" spans="1:6" ht="12.75">
      <c r="A184" s="94">
        <v>13121100</v>
      </c>
      <c r="B184" s="91" t="s">
        <v>84</v>
      </c>
      <c r="C184" s="153">
        <v>2526560.1</v>
      </c>
      <c r="D184" s="153">
        <f>1876253.6+2053463.2</f>
        <v>3929716.8</v>
      </c>
      <c r="E184" s="258">
        <f t="shared" si="4"/>
        <v>1403156.6999999997</v>
      </c>
      <c r="F184" s="244">
        <f t="shared" si="5"/>
        <v>155.5362486726518</v>
      </c>
    </row>
    <row r="185" spans="1:6" ht="12.75" hidden="1">
      <c r="A185" s="94">
        <v>13121200</v>
      </c>
      <c r="B185" s="91" t="s">
        <v>85</v>
      </c>
      <c r="C185" s="154"/>
      <c r="D185" s="154"/>
      <c r="E185" s="258">
        <f t="shared" si="4"/>
        <v>0</v>
      </c>
      <c r="F185" s="244" t="e">
        <f t="shared" si="5"/>
        <v>#DIV/0!</v>
      </c>
    </row>
    <row r="186" spans="1:6" ht="12.75" hidden="1">
      <c r="A186" s="104">
        <v>133</v>
      </c>
      <c r="B186" s="97" t="s">
        <v>87</v>
      </c>
      <c r="C186" s="149"/>
      <c r="D186" s="149"/>
      <c r="E186" s="145"/>
      <c r="F186" s="146"/>
    </row>
    <row r="187" spans="1:6" ht="12.75" hidden="1">
      <c r="A187" s="104">
        <v>1331</v>
      </c>
      <c r="B187" s="97" t="s">
        <v>14</v>
      </c>
      <c r="C187" s="149"/>
      <c r="D187" s="149"/>
      <c r="E187" s="145"/>
      <c r="F187" s="146"/>
    </row>
    <row r="188" spans="1:6" ht="12.75" hidden="1">
      <c r="A188" s="104">
        <v>13311</v>
      </c>
      <c r="B188" s="97" t="s">
        <v>14</v>
      </c>
      <c r="C188" s="140"/>
      <c r="D188" s="140"/>
      <c r="E188" s="145"/>
      <c r="F188" s="146"/>
    </row>
    <row r="189" spans="1:6" ht="12.75" hidden="1">
      <c r="A189" s="94">
        <v>13311100</v>
      </c>
      <c r="B189" s="91" t="s">
        <v>20</v>
      </c>
      <c r="C189" s="154"/>
      <c r="D189" s="154"/>
      <c r="E189" s="258"/>
      <c r="F189" s="244"/>
    </row>
    <row r="190" spans="1:6" ht="12.75" hidden="1">
      <c r="A190" s="94">
        <v>13311200</v>
      </c>
      <c r="B190" s="91" t="s">
        <v>88</v>
      </c>
      <c r="C190" s="154"/>
      <c r="D190" s="154"/>
      <c r="E190" s="258"/>
      <c r="F190" s="244"/>
    </row>
    <row r="191" spans="1:6" ht="12.75" hidden="1">
      <c r="A191" s="94">
        <v>13311300</v>
      </c>
      <c r="B191" s="91" t="s">
        <v>89</v>
      </c>
      <c r="C191" s="154"/>
      <c r="D191" s="154"/>
      <c r="E191" s="258"/>
      <c r="F191" s="244"/>
    </row>
    <row r="192" spans="1:6" ht="12.75" hidden="1">
      <c r="A192" s="104">
        <v>1332</v>
      </c>
      <c r="B192" s="97" t="s">
        <v>436</v>
      </c>
      <c r="C192" s="149"/>
      <c r="D192" s="149"/>
      <c r="E192" s="145"/>
      <c r="F192" s="146"/>
    </row>
    <row r="193" spans="1:6" ht="12.75" hidden="1">
      <c r="A193" s="104">
        <v>13321</v>
      </c>
      <c r="B193" s="97" t="s">
        <v>436</v>
      </c>
      <c r="C193" s="149"/>
      <c r="D193" s="149"/>
      <c r="E193" s="145"/>
      <c r="F193" s="146"/>
    </row>
    <row r="194" spans="1:6" ht="22.5" hidden="1">
      <c r="A194" s="94">
        <v>13321100</v>
      </c>
      <c r="B194" s="91" t="s">
        <v>437</v>
      </c>
      <c r="C194" s="154"/>
      <c r="D194" s="154"/>
      <c r="E194" s="258"/>
      <c r="F194" s="244"/>
    </row>
    <row r="195" spans="1:6" ht="12.75" hidden="1">
      <c r="A195" s="94"/>
      <c r="B195" s="91" t="s">
        <v>90</v>
      </c>
      <c r="C195" s="154"/>
      <c r="D195" s="154"/>
      <c r="E195" s="258"/>
      <c r="F195" s="244"/>
    </row>
    <row r="196" spans="1:6" ht="12.75" hidden="1">
      <c r="A196" s="107">
        <v>13321200</v>
      </c>
      <c r="B196" s="108" t="s">
        <v>438</v>
      </c>
      <c r="C196" s="154"/>
      <c r="D196" s="154"/>
      <c r="E196" s="258"/>
      <c r="F196" s="244"/>
    </row>
    <row r="197" spans="1:6" ht="12.75">
      <c r="A197" s="104">
        <v>14</v>
      </c>
      <c r="B197" s="97" t="s">
        <v>12</v>
      </c>
      <c r="C197" s="149">
        <f>C200+C229+C277+C285+C291</f>
        <v>10642480.5</v>
      </c>
      <c r="D197" s="149">
        <f>D200+D229+D277+D285+D291</f>
        <v>9679044.200000001</v>
      </c>
      <c r="E197" s="145">
        <f t="shared" si="4"/>
        <v>-963436.2999999989</v>
      </c>
      <c r="F197" s="146">
        <f aca="true" t="shared" si="6" ref="F197:F215">D197/C197*100</f>
        <v>90.94725801940629</v>
      </c>
    </row>
    <row r="198" spans="1:6" ht="12.75">
      <c r="A198" s="104"/>
      <c r="B198" s="92" t="s">
        <v>91</v>
      </c>
      <c r="C198" s="154">
        <v>223600</v>
      </c>
      <c r="D198" s="154">
        <v>265972.1</v>
      </c>
      <c r="E198" s="258">
        <f t="shared" si="4"/>
        <v>42372.09999999998</v>
      </c>
      <c r="F198" s="244">
        <f t="shared" si="6"/>
        <v>118.94995527728085</v>
      </c>
    </row>
    <row r="199" spans="1:6" ht="22.5">
      <c r="A199" s="104"/>
      <c r="B199" s="92" t="s">
        <v>124</v>
      </c>
      <c r="C199" s="154">
        <v>5535409.7</v>
      </c>
      <c r="D199" s="153">
        <v>4172911.3</v>
      </c>
      <c r="E199" s="258">
        <f t="shared" si="4"/>
        <v>-1362498.4000000004</v>
      </c>
      <c r="F199" s="244">
        <f t="shared" si="6"/>
        <v>75.38577135491884</v>
      </c>
    </row>
    <row r="200" spans="1:6" ht="12.75">
      <c r="A200" s="104">
        <v>141</v>
      </c>
      <c r="B200" s="97" t="s">
        <v>92</v>
      </c>
      <c r="C200" s="149">
        <f>C201+C206+C211</f>
        <v>4188701.7</v>
      </c>
      <c r="D200" s="149">
        <f>D201+D206+D211</f>
        <v>4457292.9</v>
      </c>
      <c r="E200" s="145">
        <f aca="true" t="shared" si="7" ref="E200:E263">D200-C200</f>
        <v>268591.2000000002</v>
      </c>
      <c r="F200" s="146">
        <f t="shared" si="6"/>
        <v>106.41227805742291</v>
      </c>
    </row>
    <row r="201" spans="1:6" ht="12.75">
      <c r="A201" s="104">
        <v>1411</v>
      </c>
      <c r="B201" s="97" t="s">
        <v>93</v>
      </c>
      <c r="C201" s="140">
        <f>C202+C204</f>
        <v>480251.7</v>
      </c>
      <c r="D201" s="140">
        <f>D202+D204</f>
        <v>539230.5</v>
      </c>
      <c r="E201" s="145">
        <f t="shared" si="7"/>
        <v>58978.79999999999</v>
      </c>
      <c r="F201" s="146">
        <f t="shared" si="6"/>
        <v>112.28081025012509</v>
      </c>
    </row>
    <row r="202" spans="1:6" ht="12.75">
      <c r="A202" s="104">
        <v>14111</v>
      </c>
      <c r="B202" s="97" t="s">
        <v>94</v>
      </c>
      <c r="C202" s="149">
        <f>C203</f>
        <v>35000</v>
      </c>
      <c r="D202" s="149">
        <f>D203</f>
        <v>38516.8</v>
      </c>
      <c r="E202" s="145">
        <f t="shared" si="7"/>
        <v>3516.800000000003</v>
      </c>
      <c r="F202" s="146">
        <f t="shared" si="6"/>
        <v>110.04800000000002</v>
      </c>
    </row>
    <row r="203" spans="1:6" ht="22.5">
      <c r="A203" s="94">
        <v>14111100</v>
      </c>
      <c r="B203" s="91" t="s">
        <v>95</v>
      </c>
      <c r="C203" s="154">
        <v>35000</v>
      </c>
      <c r="D203" s="154">
        <v>38516.8</v>
      </c>
      <c r="E203" s="258">
        <f t="shared" si="7"/>
        <v>3516.800000000003</v>
      </c>
      <c r="F203" s="244">
        <f t="shared" si="6"/>
        <v>110.04800000000002</v>
      </c>
    </row>
    <row r="204" spans="1:6" ht="12.75">
      <c r="A204" s="104">
        <v>14112</v>
      </c>
      <c r="B204" s="97" t="s">
        <v>97</v>
      </c>
      <c r="C204" s="149">
        <f>C205</f>
        <v>445251.7</v>
      </c>
      <c r="D204" s="149">
        <f>D205</f>
        <v>500713.7</v>
      </c>
      <c r="E204" s="145">
        <f t="shared" si="7"/>
        <v>55462</v>
      </c>
      <c r="F204" s="146">
        <f t="shared" si="6"/>
        <v>112.45632526501304</v>
      </c>
    </row>
    <row r="205" spans="1:6" ht="12.75">
      <c r="A205" s="94">
        <v>14112100</v>
      </c>
      <c r="B205" s="91" t="s">
        <v>97</v>
      </c>
      <c r="C205" s="154">
        <v>445251.7</v>
      </c>
      <c r="D205" s="154">
        <v>500713.7</v>
      </c>
      <c r="E205" s="258">
        <f t="shared" si="7"/>
        <v>55462</v>
      </c>
      <c r="F205" s="244">
        <f t="shared" si="6"/>
        <v>112.45632526501304</v>
      </c>
    </row>
    <row r="206" spans="1:6" ht="12.75">
      <c r="A206" s="104">
        <v>1412</v>
      </c>
      <c r="B206" s="97" t="s">
        <v>98</v>
      </c>
      <c r="C206" s="149">
        <f>C207+C209</f>
        <v>948850</v>
      </c>
      <c r="D206" s="149">
        <f>D207+D209</f>
        <v>1134746</v>
      </c>
      <c r="E206" s="145">
        <f t="shared" si="7"/>
        <v>185896</v>
      </c>
      <c r="F206" s="146">
        <f t="shared" si="6"/>
        <v>119.59171628813827</v>
      </c>
    </row>
    <row r="207" spans="1:6" ht="12.75">
      <c r="A207" s="104">
        <v>14121</v>
      </c>
      <c r="B207" s="97" t="s">
        <v>99</v>
      </c>
      <c r="C207" s="140">
        <f>C208</f>
        <v>700000</v>
      </c>
      <c r="D207" s="140">
        <f>D208</f>
        <v>689772.5</v>
      </c>
      <c r="E207" s="145">
        <f t="shared" si="7"/>
        <v>-10227.5</v>
      </c>
      <c r="F207" s="146">
        <f t="shared" si="6"/>
        <v>98.53892857142857</v>
      </c>
    </row>
    <row r="208" spans="1:6" ht="12.75">
      <c r="A208" s="94">
        <v>14121100</v>
      </c>
      <c r="B208" s="91" t="s">
        <v>100</v>
      </c>
      <c r="C208" s="154">
        <v>700000</v>
      </c>
      <c r="D208" s="154">
        <v>689772.5</v>
      </c>
      <c r="E208" s="258">
        <f t="shared" si="7"/>
        <v>-10227.5</v>
      </c>
      <c r="F208" s="244">
        <f t="shared" si="6"/>
        <v>98.53892857142857</v>
      </c>
    </row>
    <row r="209" spans="1:6" ht="12.75">
      <c r="A209" s="104">
        <v>14122</v>
      </c>
      <c r="B209" s="97" t="s">
        <v>101</v>
      </c>
      <c r="C209" s="140">
        <f>C210</f>
        <v>248850</v>
      </c>
      <c r="D209" s="140">
        <f>D210</f>
        <v>444973.5</v>
      </c>
      <c r="E209" s="145">
        <f t="shared" si="7"/>
        <v>196123.5</v>
      </c>
      <c r="F209" s="146">
        <f t="shared" si="6"/>
        <v>178.8119349005425</v>
      </c>
    </row>
    <row r="210" spans="1:6" ht="12.75">
      <c r="A210" s="94">
        <v>14122100</v>
      </c>
      <c r="B210" s="91" t="s">
        <v>102</v>
      </c>
      <c r="C210" s="154">
        <v>248850</v>
      </c>
      <c r="D210" s="154">
        <v>444973.5</v>
      </c>
      <c r="E210" s="258">
        <f t="shared" si="7"/>
        <v>196123.5</v>
      </c>
      <c r="F210" s="244">
        <f t="shared" si="6"/>
        <v>178.8119349005425</v>
      </c>
    </row>
    <row r="211" spans="1:6" ht="12.75">
      <c r="A211" s="104">
        <v>1415</v>
      </c>
      <c r="B211" s="97" t="s">
        <v>11</v>
      </c>
      <c r="C211" s="140">
        <f>C212+C214+C225</f>
        <v>2759600</v>
      </c>
      <c r="D211" s="140">
        <f>D212+D214+D225</f>
        <v>2783316.4</v>
      </c>
      <c r="E211" s="145">
        <f t="shared" si="7"/>
        <v>23716.399999999907</v>
      </c>
      <c r="F211" s="146">
        <f t="shared" si="6"/>
        <v>100.8594144078852</v>
      </c>
    </row>
    <row r="212" spans="1:6" ht="21" hidden="1">
      <c r="A212" s="104">
        <v>14151</v>
      </c>
      <c r="B212" s="97" t="s">
        <v>103</v>
      </c>
      <c r="C212" s="149">
        <f>C213</f>
        <v>0</v>
      </c>
      <c r="D212" s="149">
        <f>D213</f>
        <v>0</v>
      </c>
      <c r="E212" s="145">
        <f t="shared" si="7"/>
        <v>0</v>
      </c>
      <c r="F212" s="146" t="e">
        <f t="shared" si="6"/>
        <v>#DIV/0!</v>
      </c>
    </row>
    <row r="213" spans="1:6" ht="22.5" hidden="1">
      <c r="A213" s="94">
        <v>14151100</v>
      </c>
      <c r="B213" s="91" t="s">
        <v>103</v>
      </c>
      <c r="C213" s="154"/>
      <c r="D213" s="154"/>
      <c r="E213" s="258">
        <f t="shared" si="7"/>
        <v>0</v>
      </c>
      <c r="F213" s="244" t="e">
        <f t="shared" si="6"/>
        <v>#DIV/0!</v>
      </c>
    </row>
    <row r="214" spans="1:6" ht="12.75">
      <c r="A214" s="104">
        <v>14152</v>
      </c>
      <c r="B214" s="97" t="s">
        <v>104</v>
      </c>
      <c r="C214" s="140">
        <f>C215+C216+C217+C218+C219+C220+C221+C222+C223+C224</f>
        <v>2748000</v>
      </c>
      <c r="D214" s="140">
        <f>D215+D216+D217+D218+D219+D220+D221+D222+D223+D224</f>
        <v>2765524.4</v>
      </c>
      <c r="E214" s="145">
        <f t="shared" si="7"/>
        <v>17524.399999999907</v>
      </c>
      <c r="F214" s="146">
        <f t="shared" si="6"/>
        <v>100.63771470160117</v>
      </c>
    </row>
    <row r="215" spans="1:6" ht="12.75" hidden="1">
      <c r="A215" s="94">
        <v>14152100</v>
      </c>
      <c r="B215" s="91" t="s">
        <v>105</v>
      </c>
      <c r="C215" s="154"/>
      <c r="D215" s="154"/>
      <c r="E215" s="258">
        <f>D215-C215</f>
        <v>0</v>
      </c>
      <c r="F215" s="244" t="e">
        <f t="shared" si="6"/>
        <v>#DIV/0!</v>
      </c>
    </row>
    <row r="216" spans="1:6" ht="12.75" hidden="1">
      <c r="A216" s="94">
        <v>14152110</v>
      </c>
      <c r="B216" s="91" t="s">
        <v>439</v>
      </c>
      <c r="C216" s="154"/>
      <c r="D216" s="154"/>
      <c r="E216" s="258"/>
      <c r="F216" s="244"/>
    </row>
    <row r="217" spans="1:6" ht="12.75" hidden="1">
      <c r="A217" s="94">
        <v>14152120</v>
      </c>
      <c r="B217" s="91" t="s">
        <v>440</v>
      </c>
      <c r="C217" s="154"/>
      <c r="D217" s="154"/>
      <c r="E217" s="258"/>
      <c r="F217" s="244"/>
    </row>
    <row r="218" spans="1:6" ht="12.75" hidden="1">
      <c r="A218" s="94">
        <v>14152121</v>
      </c>
      <c r="B218" s="91" t="s">
        <v>441</v>
      </c>
      <c r="C218" s="154"/>
      <c r="D218" s="154"/>
      <c r="E218" s="258"/>
      <c r="F218" s="244"/>
    </row>
    <row r="219" spans="1:6" ht="12.75" hidden="1">
      <c r="A219" s="94">
        <v>14152122</v>
      </c>
      <c r="B219" s="91" t="s">
        <v>442</v>
      </c>
      <c r="C219" s="154"/>
      <c r="D219" s="154"/>
      <c r="E219" s="258"/>
      <c r="F219" s="244"/>
    </row>
    <row r="220" spans="1:6" ht="12.75" hidden="1">
      <c r="A220" s="94">
        <v>14152123</v>
      </c>
      <c r="B220" s="91" t="s">
        <v>443</v>
      </c>
      <c r="C220" s="154"/>
      <c r="D220" s="154"/>
      <c r="E220" s="258"/>
      <c r="F220" s="244"/>
    </row>
    <row r="221" spans="1:6" ht="12.75" hidden="1">
      <c r="A221" s="94">
        <v>14152200</v>
      </c>
      <c r="B221" s="91" t="s">
        <v>106</v>
      </c>
      <c r="C221" s="154"/>
      <c r="D221" s="154"/>
      <c r="E221" s="258"/>
      <c r="F221" s="244"/>
    </row>
    <row r="222" spans="1:6" ht="12.75" hidden="1">
      <c r="A222" s="94">
        <v>14152300</v>
      </c>
      <c r="B222" s="91" t="s">
        <v>107</v>
      </c>
      <c r="C222" s="154"/>
      <c r="D222" s="154"/>
      <c r="E222" s="258"/>
      <c r="F222" s="244"/>
    </row>
    <row r="223" spans="1:6" ht="12.75" hidden="1">
      <c r="A223" s="94">
        <v>14152400</v>
      </c>
      <c r="B223" s="91" t="s">
        <v>108</v>
      </c>
      <c r="C223" s="154"/>
      <c r="D223" s="154"/>
      <c r="E223" s="258"/>
      <c r="F223" s="244"/>
    </row>
    <row r="224" spans="1:6" ht="12.75">
      <c r="A224" s="94">
        <v>14152900</v>
      </c>
      <c r="B224" s="91" t="s">
        <v>109</v>
      </c>
      <c r="C224" s="154">
        <v>2748000</v>
      </c>
      <c r="D224" s="154">
        <v>2765524.4</v>
      </c>
      <c r="E224" s="258">
        <f t="shared" si="7"/>
        <v>17524.399999999907</v>
      </c>
      <c r="F224" s="244">
        <f>D224/C224*100</f>
        <v>100.63771470160117</v>
      </c>
    </row>
    <row r="225" spans="1:6" ht="12.75">
      <c r="A225" s="104">
        <v>14153</v>
      </c>
      <c r="B225" s="97" t="s">
        <v>444</v>
      </c>
      <c r="C225" s="152">
        <f>C226+C227+C228</f>
        <v>11600</v>
      </c>
      <c r="D225" s="152">
        <f>D226+D227+D228</f>
        <v>17792</v>
      </c>
      <c r="E225" s="145">
        <f t="shared" si="7"/>
        <v>6192</v>
      </c>
      <c r="F225" s="146">
        <f>D225/C225*100</f>
        <v>153.3793103448276</v>
      </c>
    </row>
    <row r="226" spans="1:6" ht="22.5">
      <c r="A226" s="94">
        <v>14153100</v>
      </c>
      <c r="B226" s="91" t="s">
        <v>445</v>
      </c>
      <c r="C226" s="154">
        <v>11600</v>
      </c>
      <c r="D226" s="154">
        <v>17790.9</v>
      </c>
      <c r="E226" s="258">
        <f t="shared" si="7"/>
        <v>6190.9000000000015</v>
      </c>
      <c r="F226" s="244">
        <f>D226/C226*100</f>
        <v>153.36982758620692</v>
      </c>
    </row>
    <row r="227" spans="1:6" ht="22.5">
      <c r="A227" s="94">
        <v>14153200</v>
      </c>
      <c r="B227" s="91" t="s">
        <v>446</v>
      </c>
      <c r="C227" s="154"/>
      <c r="D227" s="154">
        <v>0.5</v>
      </c>
      <c r="E227" s="258">
        <f>D227-C227</f>
        <v>0.5</v>
      </c>
      <c r="F227" s="244"/>
    </row>
    <row r="228" spans="1:6" ht="12.75">
      <c r="A228" s="94">
        <v>14153900</v>
      </c>
      <c r="B228" s="91" t="s">
        <v>359</v>
      </c>
      <c r="C228" s="154"/>
      <c r="D228" s="154">
        <v>0.6</v>
      </c>
      <c r="E228" s="258">
        <f>D228-C228</f>
        <v>0.6</v>
      </c>
      <c r="F228" s="244"/>
    </row>
    <row r="229" spans="1:6" ht="12.75">
      <c r="A229" s="104">
        <v>142</v>
      </c>
      <c r="B229" s="97" t="s">
        <v>110</v>
      </c>
      <c r="C229" s="149">
        <f>C230+C246</f>
        <v>5841598.7</v>
      </c>
      <c r="D229" s="149">
        <f>D230+D246</f>
        <v>4544011.600000001</v>
      </c>
      <c r="E229" s="145">
        <f t="shared" si="7"/>
        <v>-1297587.0999999996</v>
      </c>
      <c r="F229" s="146">
        <f aca="true" t="shared" si="8" ref="F229:F237">D229/C229*100</f>
        <v>77.7871235831383</v>
      </c>
    </row>
    <row r="230" spans="1:6" ht="12.75">
      <c r="A230" s="104">
        <v>1422</v>
      </c>
      <c r="B230" s="97" t="s">
        <v>19</v>
      </c>
      <c r="C230" s="140">
        <f>C231+C241</f>
        <v>306189</v>
      </c>
      <c r="D230" s="140">
        <f>D231+D241</f>
        <v>370130.89999999997</v>
      </c>
      <c r="E230" s="145">
        <f t="shared" si="7"/>
        <v>63941.899999999965</v>
      </c>
      <c r="F230" s="146">
        <f t="shared" si="8"/>
        <v>120.88314733710223</v>
      </c>
    </row>
    <row r="231" spans="1:6" ht="12.75">
      <c r="A231" s="104">
        <v>14221</v>
      </c>
      <c r="B231" s="97" t="s">
        <v>111</v>
      </c>
      <c r="C231" s="149">
        <f>C232+C233+C234+C235+C236+C237+C238+C239+C240</f>
        <v>294189</v>
      </c>
      <c r="D231" s="149">
        <f>D232+D233+D234+D235+D236+D237+D238+D239+D240</f>
        <v>348528.6</v>
      </c>
      <c r="E231" s="145">
        <f t="shared" si="7"/>
        <v>54339.59999999998</v>
      </c>
      <c r="F231" s="146">
        <f t="shared" si="8"/>
        <v>118.47098293953886</v>
      </c>
    </row>
    <row r="232" spans="1:6" ht="12.75">
      <c r="A232" s="94">
        <v>14221100</v>
      </c>
      <c r="B232" s="91" t="s">
        <v>112</v>
      </c>
      <c r="C232" s="154">
        <v>6000</v>
      </c>
      <c r="D232" s="154">
        <v>6881.9</v>
      </c>
      <c r="E232" s="258">
        <f t="shared" si="7"/>
        <v>881.8999999999996</v>
      </c>
      <c r="F232" s="244">
        <f t="shared" si="8"/>
        <v>114.69833333333332</v>
      </c>
    </row>
    <row r="233" spans="1:6" ht="12.75">
      <c r="A233" s="94">
        <v>14221200</v>
      </c>
      <c r="B233" s="91" t="s">
        <v>113</v>
      </c>
      <c r="C233" s="154">
        <v>79500</v>
      </c>
      <c r="D233" s="154">
        <v>106078.3</v>
      </c>
      <c r="E233" s="258">
        <f t="shared" si="7"/>
        <v>26578.300000000003</v>
      </c>
      <c r="F233" s="244">
        <f t="shared" si="8"/>
        <v>133.43182389937107</v>
      </c>
    </row>
    <row r="234" spans="1:6" ht="12.75">
      <c r="A234" s="94">
        <v>14221300</v>
      </c>
      <c r="B234" s="91" t="s">
        <v>114</v>
      </c>
      <c r="C234" s="154">
        <v>1000</v>
      </c>
      <c r="D234" s="154">
        <v>1915.9</v>
      </c>
      <c r="E234" s="258">
        <f t="shared" si="7"/>
        <v>915.9000000000001</v>
      </c>
      <c r="F234" s="244">
        <f t="shared" si="8"/>
        <v>191.59</v>
      </c>
    </row>
    <row r="235" spans="1:6" ht="12.75">
      <c r="A235" s="94">
        <v>14221400</v>
      </c>
      <c r="B235" s="91" t="s">
        <v>37</v>
      </c>
      <c r="C235" s="154">
        <v>200000</v>
      </c>
      <c r="D235" s="154">
        <v>226577.8</v>
      </c>
      <c r="E235" s="258">
        <f t="shared" si="7"/>
        <v>26577.79999999999</v>
      </c>
      <c r="F235" s="244">
        <f t="shared" si="8"/>
        <v>113.2889</v>
      </c>
    </row>
    <row r="236" spans="1:6" ht="12.75">
      <c r="A236" s="94">
        <v>14221500</v>
      </c>
      <c r="B236" s="91" t="s">
        <v>115</v>
      </c>
      <c r="C236" s="154">
        <v>2060</v>
      </c>
      <c r="D236" s="154">
        <v>3648</v>
      </c>
      <c r="E236" s="258">
        <f t="shared" si="7"/>
        <v>1588</v>
      </c>
      <c r="F236" s="244">
        <f t="shared" si="8"/>
        <v>177.0873786407767</v>
      </c>
    </row>
    <row r="237" spans="1:6" ht="12.75">
      <c r="A237" s="94">
        <v>14221600</v>
      </c>
      <c r="B237" s="91" t="s">
        <v>116</v>
      </c>
      <c r="C237" s="154">
        <v>5629</v>
      </c>
      <c r="D237" s="154">
        <v>3426.7</v>
      </c>
      <c r="E237" s="258">
        <f t="shared" si="7"/>
        <v>-2202.3</v>
      </c>
      <c r="F237" s="244">
        <f t="shared" si="8"/>
        <v>60.875821637946345</v>
      </c>
    </row>
    <row r="238" spans="1:6" ht="12.75" hidden="1">
      <c r="A238" s="94">
        <v>14221700</v>
      </c>
      <c r="B238" s="91" t="s">
        <v>447</v>
      </c>
      <c r="C238" s="154"/>
      <c r="D238" s="154"/>
      <c r="E238" s="258"/>
      <c r="F238" s="244"/>
    </row>
    <row r="239" spans="1:6" ht="12.75" hidden="1">
      <c r="A239" s="94">
        <v>14221800</v>
      </c>
      <c r="B239" s="91" t="s">
        <v>448</v>
      </c>
      <c r="C239" s="154"/>
      <c r="D239" s="154"/>
      <c r="E239" s="258"/>
      <c r="F239" s="244"/>
    </row>
    <row r="240" spans="1:6" ht="12.75" hidden="1">
      <c r="A240" s="94">
        <v>14221900</v>
      </c>
      <c r="B240" s="91" t="s">
        <v>449</v>
      </c>
      <c r="C240" s="154"/>
      <c r="D240" s="154"/>
      <c r="E240" s="258"/>
      <c r="F240" s="244"/>
    </row>
    <row r="241" spans="1:6" ht="12.75">
      <c r="A241" s="104">
        <v>14222</v>
      </c>
      <c r="B241" s="97" t="s">
        <v>117</v>
      </c>
      <c r="C241" s="149">
        <f>C242+C243+C244+C245</f>
        <v>12000</v>
      </c>
      <c r="D241" s="149">
        <f>D242+D243+D244+D245</f>
        <v>21602.3</v>
      </c>
      <c r="E241" s="145">
        <f t="shared" si="7"/>
        <v>9602.3</v>
      </c>
      <c r="F241" s="146">
        <f>D241/C241*100</f>
        <v>180.01916666666665</v>
      </c>
    </row>
    <row r="242" spans="1:6" ht="22.5">
      <c r="A242" s="93" t="s">
        <v>118</v>
      </c>
      <c r="B242" s="91" t="s">
        <v>119</v>
      </c>
      <c r="C242" s="154"/>
      <c r="D242" s="154">
        <v>4494.8</v>
      </c>
      <c r="E242" s="258">
        <f>D242-C242</f>
        <v>4494.8</v>
      </c>
      <c r="F242" s="244"/>
    </row>
    <row r="243" spans="1:6" ht="12.75" hidden="1">
      <c r="A243" s="93">
        <v>14222200</v>
      </c>
      <c r="B243" s="91" t="s">
        <v>120</v>
      </c>
      <c r="C243" s="154"/>
      <c r="D243" s="154"/>
      <c r="E243" s="258"/>
      <c r="F243" s="244"/>
    </row>
    <row r="244" spans="1:6" ht="12.75">
      <c r="A244" s="93" t="s">
        <v>121</v>
      </c>
      <c r="B244" s="91" t="s">
        <v>122</v>
      </c>
      <c r="C244" s="154">
        <v>12000</v>
      </c>
      <c r="D244" s="154">
        <v>17093.9</v>
      </c>
      <c r="E244" s="258">
        <f t="shared" si="7"/>
        <v>5093.9000000000015</v>
      </c>
      <c r="F244" s="244">
        <f>D244/C244*100</f>
        <v>142.44916666666668</v>
      </c>
    </row>
    <row r="245" spans="1:6" ht="12.75">
      <c r="A245" s="93">
        <v>14222400</v>
      </c>
      <c r="B245" s="91" t="s">
        <v>450</v>
      </c>
      <c r="C245" s="154"/>
      <c r="D245" s="154">
        <v>13.6</v>
      </c>
      <c r="E245" s="258">
        <f>D245-C245</f>
        <v>13.6</v>
      </c>
      <c r="F245" s="244"/>
    </row>
    <row r="246" spans="1:6" ht="12.75">
      <c r="A246" s="104">
        <v>1423</v>
      </c>
      <c r="B246" s="97" t="s">
        <v>123</v>
      </c>
      <c r="C246" s="140">
        <f>C247+C252+C257+C261+C266</f>
        <v>5535409.7</v>
      </c>
      <c r="D246" s="140">
        <f>D247+D252+D257+D261+D266</f>
        <v>4173880.7</v>
      </c>
      <c r="E246" s="145">
        <f t="shared" si="7"/>
        <v>-1361529</v>
      </c>
      <c r="F246" s="146">
        <f>D246/C246*100</f>
        <v>75.4032840604373</v>
      </c>
    </row>
    <row r="247" spans="1:6" ht="12.75">
      <c r="A247" s="104">
        <v>14231</v>
      </c>
      <c r="B247" s="97" t="s">
        <v>125</v>
      </c>
      <c r="C247" s="149">
        <f>C248+C249+C250+C251</f>
        <v>0</v>
      </c>
      <c r="D247" s="149">
        <f>D248+D249+D250+D251</f>
        <v>255277.59999999998</v>
      </c>
      <c r="E247" s="145">
        <f>D247-C247</f>
        <v>255277.59999999998</v>
      </c>
      <c r="F247" s="146"/>
    </row>
    <row r="248" spans="1:6" ht="12.75">
      <c r="A248" s="93" t="s">
        <v>126</v>
      </c>
      <c r="B248" s="91" t="s">
        <v>127</v>
      </c>
      <c r="C248" s="154"/>
      <c r="D248" s="154">
        <v>195696.4</v>
      </c>
      <c r="E248" s="258">
        <f t="shared" si="7"/>
        <v>195696.4</v>
      </c>
      <c r="F248" s="244"/>
    </row>
    <row r="249" spans="1:6" ht="22.5">
      <c r="A249" s="93" t="s">
        <v>128</v>
      </c>
      <c r="B249" s="91" t="s">
        <v>129</v>
      </c>
      <c r="C249" s="154"/>
      <c r="D249" s="154">
        <v>2016.2</v>
      </c>
      <c r="E249" s="258">
        <f t="shared" si="7"/>
        <v>2016.2</v>
      </c>
      <c r="F249" s="244"/>
    </row>
    <row r="250" spans="1:6" ht="12.75">
      <c r="A250" s="93" t="s">
        <v>130</v>
      </c>
      <c r="B250" s="91" t="s">
        <v>131</v>
      </c>
      <c r="C250" s="154"/>
      <c r="D250" s="154">
        <v>20508.8</v>
      </c>
      <c r="E250" s="258">
        <f t="shared" si="7"/>
        <v>20508.8</v>
      </c>
      <c r="F250" s="244"/>
    </row>
    <row r="251" spans="1:6" ht="33.75">
      <c r="A251" s="93" t="s">
        <v>132</v>
      </c>
      <c r="B251" s="91" t="s">
        <v>451</v>
      </c>
      <c r="C251" s="154"/>
      <c r="D251" s="154">
        <v>37056.2</v>
      </c>
      <c r="E251" s="258">
        <f t="shared" si="7"/>
        <v>37056.2</v>
      </c>
      <c r="F251" s="244"/>
    </row>
    <row r="252" spans="1:6" ht="12.75">
      <c r="A252" s="104">
        <v>14232</v>
      </c>
      <c r="B252" s="97" t="s">
        <v>133</v>
      </c>
      <c r="C252" s="149">
        <f>C253+C254+C255+C256</f>
        <v>0</v>
      </c>
      <c r="D252" s="149">
        <f>D253+D254+D255+D256</f>
        <v>1580649.2</v>
      </c>
      <c r="E252" s="145">
        <f t="shared" si="7"/>
        <v>1580649.2</v>
      </c>
      <c r="F252" s="146"/>
    </row>
    <row r="253" spans="1:6" ht="22.5">
      <c r="A253" s="93" t="s">
        <v>134</v>
      </c>
      <c r="B253" s="91" t="s">
        <v>135</v>
      </c>
      <c r="C253" s="154"/>
      <c r="D253" s="154">
        <v>1557302.4</v>
      </c>
      <c r="E253" s="258">
        <f t="shared" si="7"/>
        <v>1557302.4</v>
      </c>
      <c r="F253" s="244"/>
    </row>
    <row r="254" spans="1:6" ht="22.5">
      <c r="A254" s="93" t="s">
        <v>136</v>
      </c>
      <c r="B254" s="91" t="s">
        <v>137</v>
      </c>
      <c r="C254" s="154"/>
      <c r="D254" s="154">
        <v>164.1</v>
      </c>
      <c r="E254" s="258">
        <f t="shared" si="7"/>
        <v>164.1</v>
      </c>
      <c r="F254" s="244"/>
    </row>
    <row r="255" spans="1:6" ht="22.5">
      <c r="A255" s="93" t="s">
        <v>138</v>
      </c>
      <c r="B255" s="91" t="s">
        <v>139</v>
      </c>
      <c r="C255" s="154"/>
      <c r="D255" s="154">
        <v>16133.8</v>
      </c>
      <c r="E255" s="258">
        <f t="shared" si="7"/>
        <v>16133.8</v>
      </c>
      <c r="F255" s="244"/>
    </row>
    <row r="256" spans="1:6" ht="22.5">
      <c r="A256" s="93">
        <v>14232400</v>
      </c>
      <c r="B256" s="91" t="s">
        <v>360</v>
      </c>
      <c r="C256" s="154"/>
      <c r="D256" s="154">
        <v>7048.9</v>
      </c>
      <c r="E256" s="258">
        <f t="shared" si="7"/>
        <v>7048.9</v>
      </c>
      <c r="F256" s="244"/>
    </row>
    <row r="257" spans="1:6" ht="12.75">
      <c r="A257" s="96" t="s">
        <v>140</v>
      </c>
      <c r="B257" s="97" t="s">
        <v>141</v>
      </c>
      <c r="C257" s="149">
        <f>C258+C259+C260</f>
        <v>0</v>
      </c>
      <c r="D257" s="149">
        <f>D258+D259+D260</f>
        <v>46627.1</v>
      </c>
      <c r="E257" s="145">
        <f t="shared" si="7"/>
        <v>46627.1</v>
      </c>
      <c r="F257" s="146"/>
    </row>
    <row r="258" spans="1:6" ht="12.75">
      <c r="A258" s="93" t="s">
        <v>142</v>
      </c>
      <c r="B258" s="91" t="s">
        <v>143</v>
      </c>
      <c r="C258" s="154"/>
      <c r="D258" s="154">
        <v>1422.7</v>
      </c>
      <c r="E258" s="258">
        <f t="shared" si="7"/>
        <v>1422.7</v>
      </c>
      <c r="F258" s="244"/>
    </row>
    <row r="259" spans="1:6" ht="22.5">
      <c r="A259" s="93" t="s">
        <v>144</v>
      </c>
      <c r="B259" s="91" t="s">
        <v>145</v>
      </c>
      <c r="C259" s="154"/>
      <c r="D259" s="154">
        <v>45084.4</v>
      </c>
      <c r="E259" s="258">
        <f t="shared" si="7"/>
        <v>45084.4</v>
      </c>
      <c r="F259" s="244"/>
    </row>
    <row r="260" spans="1:6" ht="22.5">
      <c r="A260" s="93" t="s">
        <v>146</v>
      </c>
      <c r="B260" s="91" t="s">
        <v>147</v>
      </c>
      <c r="C260" s="154"/>
      <c r="D260" s="154">
        <v>120</v>
      </c>
      <c r="E260" s="258">
        <f t="shared" si="7"/>
        <v>120</v>
      </c>
      <c r="F260" s="244"/>
    </row>
    <row r="261" spans="1:6" ht="12.75">
      <c r="A261" s="96" t="s">
        <v>148</v>
      </c>
      <c r="B261" s="97" t="s">
        <v>149</v>
      </c>
      <c r="C261" s="149">
        <f>C262+C263+C264+C265</f>
        <v>0</v>
      </c>
      <c r="D261" s="149">
        <f>D262+D263+D264+D265</f>
        <v>52139.1</v>
      </c>
      <c r="E261" s="145">
        <f t="shared" si="7"/>
        <v>52139.1</v>
      </c>
      <c r="F261" s="146"/>
    </row>
    <row r="262" spans="1:6" ht="33.75">
      <c r="A262" s="93" t="s">
        <v>150</v>
      </c>
      <c r="B262" s="91" t="s">
        <v>151</v>
      </c>
      <c r="C262" s="154"/>
      <c r="D262" s="154">
        <v>8402.1</v>
      </c>
      <c r="E262" s="258">
        <f t="shared" si="7"/>
        <v>8402.1</v>
      </c>
      <c r="F262" s="244"/>
    </row>
    <row r="263" spans="1:6" ht="22.5">
      <c r="A263" s="93" t="s">
        <v>152</v>
      </c>
      <c r="B263" s="91" t="s">
        <v>153</v>
      </c>
      <c r="C263" s="154"/>
      <c r="D263" s="154">
        <v>6668.4</v>
      </c>
      <c r="E263" s="258">
        <f t="shared" si="7"/>
        <v>6668.4</v>
      </c>
      <c r="F263" s="244"/>
    </row>
    <row r="264" spans="1:6" ht="12.75">
      <c r="A264" s="93" t="s">
        <v>154</v>
      </c>
      <c r="B264" s="91" t="s">
        <v>155</v>
      </c>
      <c r="C264" s="154"/>
      <c r="D264" s="154">
        <v>13829.3</v>
      </c>
      <c r="E264" s="258">
        <f aca="true" t="shared" si="9" ref="E264:E297">D264-C264</f>
        <v>13829.3</v>
      </c>
      <c r="F264" s="244"/>
    </row>
    <row r="265" spans="1:6" ht="12.75">
      <c r="A265" s="93">
        <v>14234400</v>
      </c>
      <c r="B265" s="91" t="s">
        <v>452</v>
      </c>
      <c r="C265" s="154"/>
      <c r="D265" s="154">
        <v>23239.3</v>
      </c>
      <c r="E265" s="258">
        <f>D265-C265</f>
        <v>23239.3</v>
      </c>
      <c r="F265" s="244"/>
    </row>
    <row r="266" spans="1:6" ht="12.75">
      <c r="A266" s="96" t="s">
        <v>156</v>
      </c>
      <c r="B266" s="97" t="s">
        <v>157</v>
      </c>
      <c r="C266" s="152">
        <v>5535409.7</v>
      </c>
      <c r="D266" s="152">
        <f>D267+D268+D269+D270+D271+D272+D273+D274+D275</f>
        <v>2239187.7</v>
      </c>
      <c r="E266" s="145">
        <f t="shared" si="9"/>
        <v>-3296222</v>
      </c>
      <c r="F266" s="146">
        <f>D266/C266*100</f>
        <v>40.452068073660385</v>
      </c>
    </row>
    <row r="267" spans="1:6" ht="22.5">
      <c r="A267" s="93" t="s">
        <v>158</v>
      </c>
      <c r="B267" s="91" t="s">
        <v>159</v>
      </c>
      <c r="C267" s="153"/>
      <c r="D267" s="153">
        <v>3270</v>
      </c>
      <c r="E267" s="258">
        <f t="shared" si="9"/>
        <v>3270</v>
      </c>
      <c r="F267" s="244"/>
    </row>
    <row r="268" spans="1:6" ht="22.5">
      <c r="A268" s="93" t="s">
        <v>160</v>
      </c>
      <c r="B268" s="91" t="s">
        <v>161</v>
      </c>
      <c r="C268" s="153"/>
      <c r="D268" s="153">
        <v>11000</v>
      </c>
      <c r="E268" s="258">
        <f t="shared" si="9"/>
        <v>11000</v>
      </c>
      <c r="F268" s="244"/>
    </row>
    <row r="269" spans="1:6" ht="12.75">
      <c r="A269" s="93" t="s">
        <v>162</v>
      </c>
      <c r="B269" s="91" t="s">
        <v>79</v>
      </c>
      <c r="C269" s="153"/>
      <c r="D269" s="153">
        <v>328607.7</v>
      </c>
      <c r="E269" s="258">
        <f t="shared" si="9"/>
        <v>328607.7</v>
      </c>
      <c r="F269" s="244"/>
    </row>
    <row r="270" spans="1:6" ht="12.75">
      <c r="A270" s="93" t="s">
        <v>163</v>
      </c>
      <c r="B270" s="91" t="s">
        <v>164</v>
      </c>
      <c r="C270" s="153"/>
      <c r="D270" s="153">
        <v>5048</v>
      </c>
      <c r="E270" s="258">
        <f t="shared" si="9"/>
        <v>5048</v>
      </c>
      <c r="F270" s="244"/>
    </row>
    <row r="271" spans="1:6" ht="22.5">
      <c r="A271" s="93" t="s">
        <v>165</v>
      </c>
      <c r="B271" s="91" t="s">
        <v>166</v>
      </c>
      <c r="C271" s="153"/>
      <c r="D271" s="153">
        <v>1</v>
      </c>
      <c r="E271" s="258">
        <f t="shared" si="9"/>
        <v>1</v>
      </c>
      <c r="F271" s="244"/>
    </row>
    <row r="272" spans="1:6" ht="22.5">
      <c r="A272" s="93" t="s">
        <v>167</v>
      </c>
      <c r="B272" s="91" t="s">
        <v>168</v>
      </c>
      <c r="C272" s="153"/>
      <c r="D272" s="153">
        <v>6462.3</v>
      </c>
      <c r="E272" s="258">
        <f t="shared" si="9"/>
        <v>6462.3</v>
      </c>
      <c r="F272" s="244"/>
    </row>
    <row r="273" spans="1:6" ht="12.75">
      <c r="A273" s="93" t="s">
        <v>169</v>
      </c>
      <c r="B273" s="91" t="s">
        <v>170</v>
      </c>
      <c r="C273" s="153"/>
      <c r="D273" s="153">
        <v>39025.1</v>
      </c>
      <c r="E273" s="258">
        <f t="shared" si="9"/>
        <v>39025.1</v>
      </c>
      <c r="F273" s="244"/>
    </row>
    <row r="274" spans="1:6" ht="22.5">
      <c r="A274" s="93" t="s">
        <v>171</v>
      </c>
      <c r="B274" s="91" t="s">
        <v>172</v>
      </c>
      <c r="C274" s="153"/>
      <c r="D274" s="153">
        <v>43.9</v>
      </c>
      <c r="E274" s="258">
        <f t="shared" si="9"/>
        <v>43.9</v>
      </c>
      <c r="F274" s="244"/>
    </row>
    <row r="275" spans="1:6" ht="12.75">
      <c r="A275" s="93" t="s">
        <v>173</v>
      </c>
      <c r="B275" s="91" t="s">
        <v>174</v>
      </c>
      <c r="C275" s="153"/>
      <c r="D275" s="153">
        <v>1845729.7</v>
      </c>
      <c r="E275" s="258">
        <f t="shared" si="9"/>
        <v>1845729.7</v>
      </c>
      <c r="F275" s="244"/>
    </row>
    <row r="276" spans="1:6" ht="12.75" hidden="1">
      <c r="A276" s="93"/>
      <c r="B276" s="91" t="s">
        <v>175</v>
      </c>
      <c r="C276" s="153"/>
      <c r="D276" s="153"/>
      <c r="E276" s="258">
        <f t="shared" si="9"/>
        <v>0</v>
      </c>
      <c r="F276" s="244" t="e">
        <f aca="true" t="shared" si="10" ref="F276:F297">D276/C276*100</f>
        <v>#DIV/0!</v>
      </c>
    </row>
    <row r="277" spans="1:6" ht="12.75">
      <c r="A277" s="104">
        <v>143</v>
      </c>
      <c r="B277" s="97" t="s">
        <v>176</v>
      </c>
      <c r="C277" s="149">
        <f>C278</f>
        <v>136565</v>
      </c>
      <c r="D277" s="149">
        <f>D278</f>
        <v>157087.8</v>
      </c>
      <c r="E277" s="145">
        <f t="shared" si="9"/>
        <v>20522.79999999999</v>
      </c>
      <c r="F277" s="146">
        <f t="shared" si="10"/>
        <v>115.02786219016585</v>
      </c>
    </row>
    <row r="278" spans="1:6" ht="12.75">
      <c r="A278" s="104">
        <v>1431</v>
      </c>
      <c r="B278" s="97" t="s">
        <v>176</v>
      </c>
      <c r="C278" s="149">
        <f>C279</f>
        <v>136565</v>
      </c>
      <c r="D278" s="149">
        <f>D279</f>
        <v>157087.8</v>
      </c>
      <c r="E278" s="145">
        <f t="shared" si="9"/>
        <v>20522.79999999999</v>
      </c>
      <c r="F278" s="146">
        <f t="shared" si="10"/>
        <v>115.02786219016585</v>
      </c>
    </row>
    <row r="279" spans="1:6" ht="12.75">
      <c r="A279" s="104">
        <v>14311</v>
      </c>
      <c r="B279" s="97" t="s">
        <v>176</v>
      </c>
      <c r="C279" s="149">
        <f>C280+C281+C282+C283+C284</f>
        <v>136565</v>
      </c>
      <c r="D279" s="149">
        <f>D280+D281+D282+D283+D284</f>
        <v>157087.8</v>
      </c>
      <c r="E279" s="145">
        <f t="shared" si="9"/>
        <v>20522.79999999999</v>
      </c>
      <c r="F279" s="146">
        <f t="shared" si="10"/>
        <v>115.02786219016585</v>
      </c>
    </row>
    <row r="280" spans="1:6" ht="12.75">
      <c r="A280" s="94">
        <v>14311100</v>
      </c>
      <c r="B280" s="91" t="s">
        <v>177</v>
      </c>
      <c r="C280" s="153">
        <v>86565</v>
      </c>
      <c r="D280" s="153">
        <v>93751.2</v>
      </c>
      <c r="E280" s="258">
        <f t="shared" si="9"/>
        <v>7186.199999999997</v>
      </c>
      <c r="F280" s="244">
        <f t="shared" si="10"/>
        <v>108.30150753768844</v>
      </c>
    </row>
    <row r="281" spans="1:6" ht="12.75">
      <c r="A281" s="94">
        <v>14311200</v>
      </c>
      <c r="B281" s="91" t="s">
        <v>178</v>
      </c>
      <c r="C281" s="153"/>
      <c r="D281" s="153">
        <v>1365.8</v>
      </c>
      <c r="E281" s="258">
        <f t="shared" si="9"/>
        <v>1365.8</v>
      </c>
      <c r="F281" s="244"/>
    </row>
    <row r="282" spans="1:6" ht="12.75">
      <c r="A282" s="94">
        <v>14311300</v>
      </c>
      <c r="B282" s="91" t="s">
        <v>179</v>
      </c>
      <c r="C282" s="153"/>
      <c r="D282" s="153">
        <v>1304.5</v>
      </c>
      <c r="E282" s="258">
        <f t="shared" si="9"/>
        <v>1304.5</v>
      </c>
      <c r="F282" s="244"/>
    </row>
    <row r="283" spans="1:6" ht="12.75">
      <c r="A283" s="94">
        <v>14311400</v>
      </c>
      <c r="B283" s="91" t="s">
        <v>44</v>
      </c>
      <c r="C283" s="153">
        <v>50000</v>
      </c>
      <c r="D283" s="153">
        <v>57097.9</v>
      </c>
      <c r="E283" s="258">
        <f t="shared" si="9"/>
        <v>7097.9000000000015</v>
      </c>
      <c r="F283" s="244">
        <f t="shared" si="10"/>
        <v>114.1958</v>
      </c>
    </row>
    <row r="284" spans="1:6" ht="22.5">
      <c r="A284" s="94">
        <v>14311500</v>
      </c>
      <c r="B284" s="91" t="s">
        <v>180</v>
      </c>
      <c r="C284" s="153"/>
      <c r="D284" s="153">
        <v>3568.4</v>
      </c>
      <c r="E284" s="258">
        <f t="shared" si="9"/>
        <v>3568.4</v>
      </c>
      <c r="F284" s="244"/>
    </row>
    <row r="285" spans="1:6" ht="12.75">
      <c r="A285" s="104">
        <v>144</v>
      </c>
      <c r="B285" s="97" t="s">
        <v>181</v>
      </c>
      <c r="C285" s="149">
        <f>C286</f>
        <v>0</v>
      </c>
      <c r="D285" s="149">
        <f>D286</f>
        <v>2300.5</v>
      </c>
      <c r="E285" s="145">
        <f t="shared" si="9"/>
        <v>2300.5</v>
      </c>
      <c r="F285" s="146"/>
    </row>
    <row r="286" spans="1:6" ht="12.75">
      <c r="A286" s="104">
        <v>1441</v>
      </c>
      <c r="B286" s="97" t="s">
        <v>181</v>
      </c>
      <c r="C286" s="149">
        <f>C287+C289</f>
        <v>0</v>
      </c>
      <c r="D286" s="149">
        <f>D287+D289</f>
        <v>2300.5</v>
      </c>
      <c r="E286" s="145">
        <f t="shared" si="9"/>
        <v>2300.5</v>
      </c>
      <c r="F286" s="146"/>
    </row>
    <row r="287" spans="1:6" ht="12.75">
      <c r="A287" s="104">
        <v>14411</v>
      </c>
      <c r="B287" s="97" t="s">
        <v>84</v>
      </c>
      <c r="C287" s="149">
        <f>C288</f>
        <v>0</v>
      </c>
      <c r="D287" s="149">
        <f>D288</f>
        <v>2300.5</v>
      </c>
      <c r="E287" s="145">
        <f t="shared" si="9"/>
        <v>2300.5</v>
      </c>
      <c r="F287" s="146"/>
    </row>
    <row r="288" spans="1:6" ht="12.75">
      <c r="A288" s="94">
        <v>14411100</v>
      </c>
      <c r="B288" s="91" t="s">
        <v>361</v>
      </c>
      <c r="C288" s="154"/>
      <c r="D288" s="154">
        <v>2300.5</v>
      </c>
      <c r="E288" s="258">
        <f t="shared" si="9"/>
        <v>2300.5</v>
      </c>
      <c r="F288" s="244"/>
    </row>
    <row r="289" spans="1:6" ht="12.75" hidden="1">
      <c r="A289" s="104">
        <v>14412</v>
      </c>
      <c r="B289" s="97" t="s">
        <v>85</v>
      </c>
      <c r="C289" s="149">
        <f>C290</f>
        <v>0</v>
      </c>
      <c r="D289" s="149">
        <f>D290</f>
        <v>0</v>
      </c>
      <c r="E289" s="145">
        <f t="shared" si="9"/>
        <v>0</v>
      </c>
      <c r="F289" s="146" t="e">
        <f t="shared" si="10"/>
        <v>#DIV/0!</v>
      </c>
    </row>
    <row r="290" spans="1:6" ht="12.75" hidden="1">
      <c r="A290" s="94">
        <v>14412100</v>
      </c>
      <c r="B290" s="91" t="s">
        <v>362</v>
      </c>
      <c r="C290" s="154"/>
      <c r="D290" s="154"/>
      <c r="E290" s="258">
        <f t="shared" si="9"/>
        <v>0</v>
      </c>
      <c r="F290" s="244" t="e">
        <f t="shared" si="10"/>
        <v>#DIV/0!</v>
      </c>
    </row>
    <row r="291" spans="1:6" ht="12.75">
      <c r="A291" s="104">
        <v>145</v>
      </c>
      <c r="B291" s="97" t="s">
        <v>182</v>
      </c>
      <c r="C291" s="149">
        <f>C292</f>
        <v>475615.1</v>
      </c>
      <c r="D291" s="149">
        <f>D292</f>
        <v>518351.4</v>
      </c>
      <c r="E291" s="145">
        <f t="shared" si="9"/>
        <v>42736.30000000005</v>
      </c>
      <c r="F291" s="146">
        <f t="shared" si="10"/>
        <v>108.9854800657086</v>
      </c>
    </row>
    <row r="292" spans="1:6" ht="12.75">
      <c r="A292" s="104">
        <v>1451</v>
      </c>
      <c r="B292" s="97" t="s">
        <v>182</v>
      </c>
      <c r="C292" s="149">
        <f>C293</f>
        <v>475615.1</v>
      </c>
      <c r="D292" s="149">
        <f>D293</f>
        <v>518351.4</v>
      </c>
      <c r="E292" s="145">
        <f t="shared" si="9"/>
        <v>42736.30000000005</v>
      </c>
      <c r="F292" s="146">
        <f t="shared" si="10"/>
        <v>108.9854800657086</v>
      </c>
    </row>
    <row r="293" spans="1:6" ht="12.75">
      <c r="A293" s="104">
        <v>14511</v>
      </c>
      <c r="B293" s="97" t="s">
        <v>182</v>
      </c>
      <c r="C293" s="149">
        <f>C294+C295+C296</f>
        <v>475615.1</v>
      </c>
      <c r="D293" s="149">
        <f>D294+D295+D296</f>
        <v>518351.4</v>
      </c>
      <c r="E293" s="145">
        <f t="shared" si="9"/>
        <v>42736.30000000005</v>
      </c>
      <c r="F293" s="146">
        <f t="shared" si="10"/>
        <v>108.9854800657086</v>
      </c>
    </row>
    <row r="294" spans="1:6" ht="12.75">
      <c r="A294" s="94">
        <v>14511100</v>
      </c>
      <c r="B294" s="91" t="s">
        <v>183</v>
      </c>
      <c r="C294" s="154">
        <v>475615.1</v>
      </c>
      <c r="D294" s="154">
        <v>442736</v>
      </c>
      <c r="E294" s="258">
        <f t="shared" si="9"/>
        <v>-32879.09999999998</v>
      </c>
      <c r="F294" s="244">
        <f t="shared" si="10"/>
        <v>93.08703613489143</v>
      </c>
    </row>
    <row r="295" spans="1:6" ht="12.75">
      <c r="A295" s="94">
        <v>14511200</v>
      </c>
      <c r="B295" s="91" t="s">
        <v>182</v>
      </c>
      <c r="C295" s="154"/>
      <c r="D295" s="154">
        <v>277.9</v>
      </c>
      <c r="E295" s="258">
        <f t="shared" si="9"/>
        <v>277.9</v>
      </c>
      <c r="F295" s="244"/>
    </row>
    <row r="296" spans="1:6" ht="12.75">
      <c r="A296" s="94">
        <v>14511300</v>
      </c>
      <c r="B296" s="91" t="s">
        <v>96</v>
      </c>
      <c r="C296" s="154"/>
      <c r="D296" s="154">
        <v>75337.5</v>
      </c>
      <c r="E296" s="258">
        <f t="shared" si="9"/>
        <v>75337.5</v>
      </c>
      <c r="F296" s="244"/>
    </row>
    <row r="297" spans="1:6" ht="12.75">
      <c r="A297" s="128"/>
      <c r="B297" s="129" t="s">
        <v>184</v>
      </c>
      <c r="C297" s="148">
        <f>C7</f>
        <v>51474670.9</v>
      </c>
      <c r="D297" s="148">
        <f>D7</f>
        <v>49823298.1</v>
      </c>
      <c r="E297" s="145">
        <f t="shared" si="9"/>
        <v>-1651372.799999997</v>
      </c>
      <c r="F297" s="146">
        <f t="shared" si="10"/>
        <v>96.7918730297312</v>
      </c>
    </row>
  </sheetData>
  <sheetProtection/>
  <mergeCells count="6">
    <mergeCell ref="A5:A6"/>
    <mergeCell ref="B5:B6"/>
    <mergeCell ref="C5:F5"/>
    <mergeCell ref="A2:F2"/>
    <mergeCell ref="A3:F3"/>
    <mergeCell ref="A4:B4"/>
  </mergeCells>
  <printOptions/>
  <pageMargins left="1.1811023622047245" right="0.3937007874015748" top="0.7874015748031497" bottom="0.7086614173228347" header="0.5118110236220472" footer="0.5118110236220472"/>
  <pageSetup firstPageNumber="100" useFirstPageNumber="1" horizontalDpi="600" verticalDpi="600" orientation="portrait" paperSize="9" scale="90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28"/>
  <sheetViews>
    <sheetView tabSelected="1" zoomScalePageLayoutView="0" workbookViewId="0" topLeftCell="A1">
      <selection activeCell="C7" sqref="B4:F11"/>
    </sheetView>
  </sheetViews>
  <sheetFormatPr defaultColWidth="9.00390625" defaultRowHeight="12.75"/>
  <cols>
    <col min="1" max="1" width="2.375" style="0" customWidth="1"/>
    <col min="2" max="2" width="43.75390625" style="0" customWidth="1"/>
    <col min="3" max="3" width="11.25390625" style="0" customWidth="1"/>
    <col min="4" max="4" width="11.625" style="0" customWidth="1"/>
    <col min="5" max="5" width="10.875" style="0" customWidth="1"/>
    <col min="6" max="6" width="8.875" style="0" customWidth="1"/>
  </cols>
  <sheetData>
    <row r="2" ht="12.75">
      <c r="B2" t="s">
        <v>464</v>
      </c>
    </row>
    <row r="4" spans="1:6" ht="12.75">
      <c r="A4" s="321"/>
      <c r="B4" s="321" t="s">
        <v>465</v>
      </c>
      <c r="C4" s="321" t="s">
        <v>466</v>
      </c>
      <c r="D4" s="321" t="s">
        <v>467</v>
      </c>
      <c r="E4" s="321" t="s">
        <v>468</v>
      </c>
      <c r="F4" s="321" t="s">
        <v>469</v>
      </c>
    </row>
    <row r="5" spans="1:6" ht="12.75">
      <c r="A5" s="321"/>
      <c r="B5" s="321" t="s">
        <v>471</v>
      </c>
      <c r="C5" s="322">
        <f>36850+73366.4+14890.8+211828.3</f>
        <v>336935.5</v>
      </c>
      <c r="D5" s="322">
        <f>36850+71330+9867.3+211562.7</f>
        <v>329610</v>
      </c>
      <c r="E5" s="322">
        <f>D5-C5</f>
        <v>-7325.5</v>
      </c>
      <c r="F5" s="322">
        <f>D5/C5*100</f>
        <v>97.82584500594328</v>
      </c>
    </row>
    <row r="6" spans="1:6" ht="12.75">
      <c r="A6" s="321"/>
      <c r="B6" s="321" t="s">
        <v>470</v>
      </c>
      <c r="C6" s="322">
        <v>67348.7</v>
      </c>
      <c r="D6" s="322">
        <v>56071.5</v>
      </c>
      <c r="E6" s="322">
        <f aca="true" t="shared" si="0" ref="E6:E11">D6-C6</f>
        <v>-11277.199999999997</v>
      </c>
      <c r="F6" s="322">
        <f aca="true" t="shared" si="1" ref="F6:F11">D6/C6*100</f>
        <v>83.25550456059287</v>
      </c>
    </row>
    <row r="7" spans="1:6" ht="12.75">
      <c r="A7" s="321"/>
      <c r="B7" s="321" t="s">
        <v>472</v>
      </c>
      <c r="C7" s="322">
        <f>192237+62956.7+222660.6+288986.7+6373626.1+30975.8+82142.8+483070.9</f>
        <v>7736656.6</v>
      </c>
      <c r="D7" s="322">
        <f>160329.9+57537.2+222660.6+286637.6+6245201.1+24475.1+80041.1+449100.5</f>
        <v>7525983.099999999</v>
      </c>
      <c r="E7" s="322">
        <f t="shared" si="0"/>
        <v>-210673.50000000093</v>
      </c>
      <c r="F7" s="322">
        <f t="shared" si="1"/>
        <v>97.27694389330914</v>
      </c>
    </row>
    <row r="8" spans="1:6" ht="12.75">
      <c r="A8" s="321"/>
      <c r="B8" s="321" t="s">
        <v>473</v>
      </c>
      <c r="C8" s="322">
        <f>6691.5</f>
        <v>6691.5</v>
      </c>
      <c r="D8" s="322">
        <v>5848.1</v>
      </c>
      <c r="E8" s="322">
        <f t="shared" si="0"/>
        <v>-843.3999999999996</v>
      </c>
      <c r="F8" s="322">
        <f t="shared" si="1"/>
        <v>87.39595008592993</v>
      </c>
    </row>
    <row r="9" spans="1:6" ht="12.75">
      <c r="A9" s="321"/>
      <c r="B9" s="321" t="s">
        <v>474</v>
      </c>
      <c r="C9" s="322">
        <f>274274.6</f>
        <v>274274.6</v>
      </c>
      <c r="D9" s="322">
        <f>240974.2</f>
        <v>240974.2</v>
      </c>
      <c r="E9" s="322">
        <f t="shared" si="0"/>
        <v>-33300.399999999965</v>
      </c>
      <c r="F9" s="322">
        <f t="shared" si="1"/>
        <v>87.85873719258001</v>
      </c>
    </row>
    <row r="10" spans="1:6" ht="12.75">
      <c r="A10" s="321"/>
      <c r="B10" s="321" t="s">
        <v>475</v>
      </c>
      <c r="C10" s="322">
        <f>149442.7+45845.7</f>
        <v>195288.40000000002</v>
      </c>
      <c r="D10" s="322">
        <f>142027.7+34153.8</f>
        <v>176181.5</v>
      </c>
      <c r="E10" s="322">
        <f t="shared" si="0"/>
        <v>-19106.900000000023</v>
      </c>
      <c r="F10" s="322">
        <f t="shared" si="1"/>
        <v>90.21605994006812</v>
      </c>
    </row>
    <row r="11" spans="1:6" ht="12.75">
      <c r="A11" s="321"/>
      <c r="B11" s="321" t="s">
        <v>476</v>
      </c>
      <c r="C11" s="322">
        <f>SUM(C5:C10)</f>
        <v>8617195.3</v>
      </c>
      <c r="D11" s="322">
        <f>SUM(D5:D10)</f>
        <v>8334668.3999999985</v>
      </c>
      <c r="E11" s="322">
        <f t="shared" si="0"/>
        <v>-282526.90000000224</v>
      </c>
      <c r="F11" s="322">
        <f t="shared" si="1"/>
        <v>96.72135897859943</v>
      </c>
    </row>
    <row r="12" spans="3:6" ht="12.75">
      <c r="C12" s="320"/>
      <c r="D12" s="320"/>
      <c r="E12" s="320"/>
      <c r="F12" s="320"/>
    </row>
    <row r="13" spans="3:6" ht="12.75">
      <c r="C13" s="320"/>
      <c r="D13" s="320"/>
      <c r="E13" s="320"/>
      <c r="F13" s="320"/>
    </row>
    <row r="14" spans="3:6" ht="12.75">
      <c r="C14" s="320"/>
      <c r="D14" s="320"/>
      <c r="E14" s="320"/>
      <c r="F14" s="320"/>
    </row>
    <row r="15" spans="3:6" ht="12.75">
      <c r="C15" s="320"/>
      <c r="D15" s="320"/>
      <c r="E15" s="320"/>
      <c r="F15" s="320"/>
    </row>
    <row r="16" spans="3:6" ht="12.75">
      <c r="C16" s="320"/>
      <c r="D16" s="320"/>
      <c r="E16" s="320"/>
      <c r="F16" s="320"/>
    </row>
    <row r="17" spans="3:6" ht="12.75">
      <c r="C17" s="320"/>
      <c r="D17" s="320"/>
      <c r="E17" s="320"/>
      <c r="F17" s="320"/>
    </row>
    <row r="18" spans="3:6" ht="12.75">
      <c r="C18" s="320"/>
      <c r="D18" s="320"/>
      <c r="E18" s="320"/>
      <c r="F18" s="320"/>
    </row>
    <row r="19" spans="3:6" ht="12.75">
      <c r="C19" s="320"/>
      <c r="D19" s="320"/>
      <c r="E19" s="320"/>
      <c r="F19" s="320"/>
    </row>
    <row r="20" spans="3:6" ht="12.75">
      <c r="C20" s="320"/>
      <c r="D20" s="320"/>
      <c r="E20" s="320"/>
      <c r="F20" s="320"/>
    </row>
    <row r="21" spans="3:6" ht="12.75">
      <c r="C21" s="320"/>
      <c r="D21" s="320"/>
      <c r="E21" s="320"/>
      <c r="F21" s="320"/>
    </row>
    <row r="22" spans="3:6" ht="12.75">
      <c r="C22" s="320"/>
      <c r="D22" s="320"/>
      <c r="E22" s="320"/>
      <c r="F22" s="320"/>
    </row>
    <row r="23" spans="3:6" ht="12.75">
      <c r="C23" s="320"/>
      <c r="D23" s="320"/>
      <c r="E23" s="320"/>
      <c r="F23" s="320"/>
    </row>
    <row r="24" spans="3:6" ht="12.75">
      <c r="C24" s="320"/>
      <c r="D24" s="320"/>
      <c r="E24" s="320"/>
      <c r="F24" s="320"/>
    </row>
    <row r="25" spans="3:6" ht="12.75">
      <c r="C25" s="320"/>
      <c r="D25" s="320"/>
      <c r="E25" s="320"/>
      <c r="F25" s="320"/>
    </row>
    <row r="26" spans="3:6" ht="12.75">
      <c r="C26" s="320"/>
      <c r="D26" s="320"/>
      <c r="E26" s="320"/>
      <c r="F26" s="320"/>
    </row>
    <row r="27" spans="3:6" ht="12.75">
      <c r="C27" s="320"/>
      <c r="D27" s="320"/>
      <c r="E27" s="320"/>
      <c r="F27" s="320"/>
    </row>
    <row r="28" spans="3:6" ht="12.75">
      <c r="C28" s="320"/>
      <c r="D28" s="320"/>
      <c r="E28" s="320"/>
      <c r="F28" s="32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Центральное Казначейство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t.omurova</dc:creator>
  <cp:keywords/>
  <dc:description/>
  <cp:lastModifiedBy>Polona Sirnik</cp:lastModifiedBy>
  <cp:lastPrinted>2011-06-09T16:28:37Z</cp:lastPrinted>
  <dcterms:created xsi:type="dcterms:W3CDTF">1998-10-02T08:44:10Z</dcterms:created>
  <dcterms:modified xsi:type="dcterms:W3CDTF">2011-11-27T20:06:03Z</dcterms:modified>
  <cp:category/>
  <cp:version/>
  <cp:contentType/>
  <cp:contentStatus/>
</cp:coreProperties>
</file>